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24226"/>
  <mc:AlternateContent xmlns:mc="http://schemas.openxmlformats.org/markup-compatibility/2006">
    <mc:Choice Requires="x15">
      <x15ac:absPath xmlns:x15ac="http://schemas.microsoft.com/office/spreadsheetml/2010/11/ac" url="C:\Users\Estadisticas\Desktop\"/>
    </mc:Choice>
  </mc:AlternateContent>
  <xr:revisionPtr revIDLastSave="0" documentId="13_ncr:1_{05F24A83-58F2-4D02-91A8-D58E4109A787}" xr6:coauthVersionLast="47" xr6:coauthVersionMax="47" xr10:uidLastSave="{00000000-0000-0000-0000-000000000000}"/>
  <bookViews>
    <workbookView xWindow="-120" yWindow="-120" windowWidth="29040" windowHeight="15840" tabRatio="599" activeTab="1" xr2:uid="{00000000-000D-0000-FFFF-FFFF00000000}"/>
  </bookViews>
  <sheets>
    <sheet name="PPNE1" sheetId="61" r:id="rId1"/>
    <sheet name="PPNE2" sheetId="55" r:id="rId2"/>
    <sheet name="Sheet1" sheetId="57" state="hidden" r:id="rId3"/>
    <sheet name="PPNE2.1" sheetId="56" r:id="rId4"/>
    <sheet name="PPNE3 " sheetId="62" r:id="rId5"/>
    <sheet name="PPNE4 " sheetId="63" r:id="rId6"/>
    <sheet name="PPNE5 " sheetId="64" r:id="rId7"/>
    <sheet name="Insumos" sheetId="54" state="hidden" r:id="rId8"/>
    <sheet name="Insumos2" sheetId="58" state="hidden" r:id="rId9"/>
    <sheet name="Detalles" sheetId="59" state="hidden" r:id="rId10"/>
    <sheet name="Catalogo" sheetId="60" state="hidden" r:id="rId11"/>
  </sheets>
  <externalReferences>
    <externalReference r:id="rId12"/>
    <externalReference r:id="rId13"/>
    <externalReference r:id="rId14"/>
  </externalReferences>
  <definedNames>
    <definedName name="_xlnm._FilterDatabase" localSheetId="9" hidden="1">Detalles!$A$1:$E$517</definedName>
    <definedName name="_xlnm._FilterDatabase" localSheetId="7" hidden="1">Insumos!$A$1:$E$517</definedName>
    <definedName name="_xlnm._FilterDatabase" localSheetId="1" hidden="1">PPNE2!$C$8:$V$132</definedName>
    <definedName name="_xlnm._FilterDatabase" localSheetId="5" hidden="1">'PPNE4 '!$A$16:$O$328</definedName>
    <definedName name="_xlnm._FilterDatabase" localSheetId="6" hidden="1">'PPNE5 '!$A$16:$K$326</definedName>
    <definedName name="_xlnm.Print_Area" localSheetId="4">'PPNE3 '!$A$1:$G$34</definedName>
    <definedName name="_xlnm.Print_Area" localSheetId="5">'PPNE4 '!$A$1:$O$333</definedName>
    <definedName name="CodigoActividad" localSheetId="0">[1]!Tabla2[Código]</definedName>
    <definedName name="CodigoActividad" localSheetId="4">[1]!Tabla2[Código]</definedName>
    <definedName name="CodigoActividad" localSheetId="5">[1]!Tabla2[Código]</definedName>
    <definedName name="CodigoActividad" localSheetId="6">[1]!Tabla2[Código]</definedName>
    <definedName name="CodigoActividad">#REF!</definedName>
    <definedName name="Insumos" localSheetId="9">Detalles!$A$540:$A$583</definedName>
    <definedName name="Insumos" localSheetId="1">#REF!</definedName>
    <definedName name="Insumos">Insumos!$A$540:$A$583</definedName>
    <definedName name="Ls_DepartamentosSRS" localSheetId="0">[1]Catalogo!$G$130:$G$142</definedName>
    <definedName name="Ls_DepartamentosSRS" localSheetId="4">[1]Catalogo!$G$130:$G$142</definedName>
    <definedName name="Ls_DepartamentosSRS" localSheetId="5">[1]Catalogo!$G$130:$G$142</definedName>
    <definedName name="Ls_DepartamentosSRS" localSheetId="6">[1]Catalogo!$G$130:$G$142</definedName>
    <definedName name="Ls_DepartamentosSRS">#REF!</definedName>
    <definedName name="ls_ejes_estrategicos">[2]!tbl_ejes_estrategicos[Ejes Estratégicos]</definedName>
    <definedName name="Ls_LinesEstategica" localSheetId="0">[1]Obj!$B$6:$B$9</definedName>
    <definedName name="Ls_LinesEstategica" localSheetId="4">[1]Obj!$B$6:$B$9</definedName>
    <definedName name="Ls_LinesEstategica" localSheetId="5">[1]Obj!$B$6:$B$9</definedName>
    <definedName name="Ls_LinesEstategica" localSheetId="6">[1]Obj!$B$6:$B$9</definedName>
    <definedName name="Ls_LinesEstategica">#REF!</definedName>
    <definedName name="Ls_Medio_Verificacion" localSheetId="0">[1]Catalogo!$B$148:$B$167</definedName>
    <definedName name="Ls_Medio_Verificacion" localSheetId="4">[1]Catalogo!$B$148:$B$167</definedName>
    <definedName name="Ls_Medio_Verificacion" localSheetId="5">[1]Catalogo!$B$148:$B$167</definedName>
    <definedName name="Ls_Medio_Verificacion" localSheetId="6">[1]Catalogo!$B$148:$B$167</definedName>
    <definedName name="Ls_Medio_Verificacion">#REF!</definedName>
    <definedName name="ls_Regiones" localSheetId="0">[1]Catalogo!$B$10:$B$19</definedName>
    <definedName name="ls_Regiones" localSheetId="4">[1]Catalogo!$B$10:$B$19</definedName>
    <definedName name="ls_Regiones" localSheetId="5">[1]Catalogo!$B$10:$B$19</definedName>
    <definedName name="ls_Regiones" localSheetId="6">[1]Catalogo!$B$10:$B$19</definedName>
    <definedName name="ls_Regiones">#REF!</definedName>
    <definedName name="ls_TiposAcciones" localSheetId="0">[1]Catalogo!$G$11:$G$14</definedName>
    <definedName name="ls_TiposAcciones" localSheetId="4">[1]Catalogo!$G$11:$G$14</definedName>
    <definedName name="ls_TiposAcciones" localSheetId="5">[1]Catalogo!$G$11:$G$14</definedName>
    <definedName name="ls_TiposAcciones" localSheetId="6">[1]Catalogo!$G$11:$G$14</definedName>
    <definedName name="ls_TiposAcciones">#REF!</definedName>
    <definedName name="lsAcabadosTextiles" localSheetId="9">Detalles!$C$2:$C$3</definedName>
    <definedName name="lsAcabadosTextiles">Insumos!$C$2:$C$3</definedName>
    <definedName name="lsAireAcondicionado" localSheetId="9">Detalles!$C$333:$C$334</definedName>
    <definedName name="lsAireAcondicionado">Insumos!$C$333:$C$334</definedName>
    <definedName name="lsAlimentosyBebidas" localSheetId="9">Detalles!$C$4:$C$23</definedName>
    <definedName name="lsAlimentosyBebidas">Insumos!$C$4:$C$23</definedName>
    <definedName name="lsArticulosdePlastico" localSheetId="9">Detalles!$C$24:$C$30</definedName>
    <definedName name="lsArticulosdePlastico">Insumos!$C$24:$C$30</definedName>
    <definedName name="lsElectrodomesticos" localSheetId="9">Detalles!$C$31:$C$35</definedName>
    <definedName name="lsElectrodomesticos">Insumos!$C$31:$C$35</definedName>
    <definedName name="lsEquiposComputos" localSheetId="9">Detalles!$C$132:$C$136</definedName>
    <definedName name="lsEquiposComputos">Insumos!$C$132:$C$136</definedName>
    <definedName name="lsEquiposMedicos" localSheetId="9">Detalles!$C$44:$C$131</definedName>
    <definedName name="lsEquiposMedicos">Insumos!$C$44:$C$131</definedName>
    <definedName name="lsEquiposSeguridad" localSheetId="9">Detalles!$C$137:$C$138</definedName>
    <definedName name="lsEquiposSeguridad">Insumos!$C$137:$C$138</definedName>
    <definedName name="lsEquiposTransporte" localSheetId="9">Detalles!$C$518:$C$520</definedName>
    <definedName name="lsEquiposTransporte">Insumos!$C$518:$C$520</definedName>
    <definedName name="lsEventosGenerales" localSheetId="9">Detalles!$C$139:$C$141</definedName>
    <definedName name="lsEventosGenerales">Insumos!$C$139:$C$141</definedName>
    <definedName name="lsFuentesFinanciamiento" localSheetId="0">[1]LSIns!$F$5:$F$8</definedName>
    <definedName name="lsFuentesFinanciamiento" localSheetId="4">[1]LSIns!$F$5:$F$8</definedName>
    <definedName name="lsFuentesFinanciamiento" localSheetId="5">[1]LSIns!$F$5:$F$8</definedName>
    <definedName name="lsFuentesFinanciamiento" localSheetId="6">[1]LSIns!$F$5:$F$8</definedName>
    <definedName name="lsFuentesFinanciamiento">#REF!</definedName>
    <definedName name="lsGasoil" localSheetId="9">Detalles!$C$142:$C$149</definedName>
    <definedName name="lsGasoil">Insumos!$C$142:$C$149</definedName>
    <definedName name="lsHerramientasMenores" localSheetId="9">Detalles!$C$150:$C$179</definedName>
    <definedName name="lsHerramientasMenores">Insumos!$C$150:$C$179</definedName>
    <definedName name="lsImpresionyEncuadernacion" localSheetId="9">Detalles!$C$180</definedName>
    <definedName name="lsImpresionyEncuadernacion">Insumos!$C$180</definedName>
    <definedName name="lsInsumos" localSheetId="0">[1]LSIns!$B$5:$B$45</definedName>
    <definedName name="lsInsumos" localSheetId="4">[1]LSIns!$B$5:$B$45</definedName>
    <definedName name="lsInsumos" localSheetId="5">[1]LSIns!$B$5:$B$45</definedName>
    <definedName name="lsInsumos" localSheetId="6">[1]LSIns!$B$5:$B$45</definedName>
    <definedName name="lsInsumos">#REF!</definedName>
    <definedName name="lsInsumosEquipos" localSheetId="0">[1]LSIns!$F$16:$F$31</definedName>
    <definedName name="lsInsumosEquipos" localSheetId="4">[1]LSIns!$F$16:$F$31</definedName>
    <definedName name="lsInsumosEquipos" localSheetId="5">[1]LSIns!$F$16:$F$31</definedName>
    <definedName name="lsInsumosEquipos" localSheetId="6">[1]LSIns!$F$16:$F$31</definedName>
    <definedName name="lsInsumosEquipos">#REF!</definedName>
    <definedName name="lsLlantasyNeumaticos" localSheetId="9">Detalles!$C$181:$C$188</definedName>
    <definedName name="lsLlantasyNeumaticos">Insumos!$C$181:$C$188</definedName>
    <definedName name="lsMantenimiento" localSheetId="9">Detalles!$C$189:$C$202</definedName>
    <definedName name="lsMantenimiento">Insumos!$C$189:$C$202</definedName>
    <definedName name="lsMaterialesdeLimpieza" localSheetId="9">Detalles!$C$203:$C$217</definedName>
    <definedName name="lsMaterialesdeLimpieza">Insumos!$C$203:$C$217</definedName>
    <definedName name="lsMueblesdeAlojamiento" localSheetId="9">Detalles!$C$218:$C$219</definedName>
    <definedName name="lsMueblesdeAlojamiento">Insumos!$C$218:$C$219</definedName>
    <definedName name="lsMueblesdeOficina" localSheetId="9">Detalles!$C$220:$C$243</definedName>
    <definedName name="lsMueblesdeOficina">Insumos!$C$220:$C$243</definedName>
    <definedName name="lsMueblesdeOficinac">Catalogo!$R$7:$R$31</definedName>
    <definedName name="lsObrasMenoresEdificaciones" localSheetId="9">Detalles!$C$244</definedName>
    <definedName name="lsObrasMenoresEdificaciones">Insumos!$C$244</definedName>
    <definedName name="lsOtrosEquipos" localSheetId="9">Detalles!$C$245:$C$248</definedName>
    <definedName name="lsOtrosEquipos">Insumos!$C$245:$C$248</definedName>
    <definedName name="lsPeaje" localSheetId="9">Detalles!$C$249</definedName>
    <definedName name="lsPeaje">Insumos!$C$249</definedName>
    <definedName name="lsPinturas" localSheetId="9">Detalles!$C$250:$C$251</definedName>
    <definedName name="lsPinturas">Insumos!$C$250:$C$251</definedName>
    <definedName name="lsProductosArtesGraficas" localSheetId="9">Detalles!$C$252:$C$253</definedName>
    <definedName name="lsProductosArtesGraficas">Insumos!$C$252:$C$253</definedName>
    <definedName name="lsProductosdeCemento" localSheetId="9">Detalles!$C$254</definedName>
    <definedName name="lsProductosdeCemento">Insumos!$C$254</definedName>
    <definedName name="lsProductosdeLoza" localSheetId="9">Detalles!$C$255:$C$257</definedName>
    <definedName name="lsProductosdeLoza">Insumos!$C$255:$C$257</definedName>
    <definedName name="lsProductosdePapel" localSheetId="9">Detalles!$C$258:$C$282</definedName>
    <definedName name="lsProductosdePapel">Insumos!$C$258:$C$282</definedName>
    <definedName name="lsProductosdeVidrio" localSheetId="9">Detalles!$C$283:$C$287</definedName>
    <definedName name="lsProductosdeVidrio">Insumos!$C$283:$C$287</definedName>
    <definedName name="lsProductosElectricos" localSheetId="9">Detalles!$C$288:$C$309</definedName>
    <definedName name="lsProductosElectricos">Insumos!$C$288:$C$309</definedName>
    <definedName name="lsProductosMedicinalesH" localSheetId="9">Detalles!$C$310:$C$328</definedName>
    <definedName name="lsProductosMedicinalesH">Insumos!$C$310:$C$328</definedName>
    <definedName name="lsProductosMetalicos" localSheetId="9">Detalles!$C$329</definedName>
    <definedName name="lsProductosMetalicos">Insumos!$C$329</definedName>
    <definedName name="lsProductosQuimicos" localSheetId="9">Detalles!$C$330</definedName>
    <definedName name="lsProductosQuimicos">Insumos!$C$330</definedName>
    <definedName name="lsPublicidadyPropaganda" localSheetId="9">Detalles!$C$331</definedName>
    <definedName name="lsPublicidadyPropaganda">Insumos!$C$331</definedName>
    <definedName name="lsServiciosTecnicosProfesionales" localSheetId="9">Detalles!$C$332</definedName>
    <definedName name="lsServiciosTecnicosProfesionales">Insumos!$C$332</definedName>
    <definedName name="lsTelecomunicaciones" localSheetId="9">Detalles!$C$36:$C$43</definedName>
    <definedName name="lsTelecomunicaciones">Insumos!$C$36:$C$43</definedName>
    <definedName name="LsTipoEESS" localSheetId="0">[1]Catalogo!$D$11:$D$16</definedName>
    <definedName name="LsTipoEESS" localSheetId="4">[1]Catalogo!$D$11:$D$16</definedName>
    <definedName name="LsTipoEESS" localSheetId="5">[1]Catalogo!$D$11:$D$16</definedName>
    <definedName name="LsTipoEESS" localSheetId="6">[1]Catalogo!$D$11:$D$16</definedName>
    <definedName name="LsTipoEESS">#REF!</definedName>
    <definedName name="lsTipoIntervencion" localSheetId="0">[1]Catalogo!$G$19:$G$24</definedName>
    <definedName name="lsTipoIntervencion" localSheetId="4">[1]Catalogo!$G$19:$G$24</definedName>
    <definedName name="lsTipoIntervencion" localSheetId="5">[1]Catalogo!$G$19:$G$24</definedName>
    <definedName name="lsTipoIntervencion" localSheetId="6">[1]Catalogo!$G$19:$G$24</definedName>
    <definedName name="lsTipoIntervencion">#REF!</definedName>
    <definedName name="lsUtilesdeCocina" localSheetId="9">Detalles!$C$335:$C$346</definedName>
    <definedName name="lsUtilesdeCocina">Insumos!$C$335:$C$346</definedName>
    <definedName name="lsUtilesdeOficina" localSheetId="9">Detalles!$C$347:$C$475</definedName>
    <definedName name="lsUtilesdeOficina">Insumos!$C$347:$C$475</definedName>
    <definedName name="lsUtilesMenoresMQ" localSheetId="9">Detalles!$C$476:$C$513</definedName>
    <definedName name="lsUtilesMenoresMQ">Insumos!$C$476:$C$513</definedName>
    <definedName name="lsViaticosDP" localSheetId="9">Detalles!$C$514:$C$517</definedName>
    <definedName name="lsViaticosDP">Insumos!$C$514:$C$517</definedName>
    <definedName name="LUNES">#REF!</definedName>
    <definedName name="MARTES">#REF!</definedName>
    <definedName name="Obj1.10">[2]Obj!#REF!</definedName>
    <definedName name="Obj1.4">[2]Obj!#REF!</definedName>
    <definedName name="Obj1.5">[2]Obj!#REF!</definedName>
    <definedName name="Obj1.6">[2]Obj!#REF!</definedName>
    <definedName name="Obj1.7">[2]Obj!#REF!</definedName>
    <definedName name="Obj1.8">[2]Obj!#REF!</definedName>
    <definedName name="Obj1.9">[2]Obj!#REF!</definedName>
    <definedName name="Periodo_POA" localSheetId="0">[1]Catalogo!$B$3:$B$6</definedName>
    <definedName name="Periodo_POA" localSheetId="4">[1]Catalogo!$B$3:$B$6</definedName>
    <definedName name="Periodo_POA" localSheetId="5">[1]Catalogo!$B$3:$B$6</definedName>
    <definedName name="Periodo_POA" localSheetId="6">[1]Catalogo!$B$3:$B$6</definedName>
    <definedName name="Periodo_POA">#REF!</definedName>
    <definedName name="Productos" localSheetId="0">[1]!Tabla3[Productos]</definedName>
    <definedName name="Productos" localSheetId="4">[1]!Tabla3[Productos]</definedName>
    <definedName name="Productos" localSheetId="5">[1]!Tabla3[Productos]</definedName>
    <definedName name="Productos" localSheetId="6">[1]!Tabla3[Productos]</definedName>
    <definedName name="Productos">#REF!</definedName>
    <definedName name="Provincias" localSheetId="0">[1]Prov!$F$2:$F$33</definedName>
    <definedName name="Provincias" localSheetId="4">[1]Prov!$F$2:$F$33</definedName>
    <definedName name="Provincias" localSheetId="5">[1]Prov!$F$2:$F$33</definedName>
    <definedName name="Provincias" localSheetId="6">[1]Prov!$F$2:$F$33</definedName>
    <definedName name="Provincias">#REF!</definedName>
    <definedName name="_xlnm.Print_Titles" localSheetId="5">'PPNE4 '!$16:$17</definedName>
    <definedName name="_xlnm.Print_Titles" localSheetId="6">'PPNE5 '!$16:$17</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328" i="64" l="1"/>
  <c r="J327" i="64" s="1"/>
  <c r="J326" i="64" s="1"/>
  <c r="J325" i="64" s="1"/>
  <c r="I327" i="64"/>
  <c r="I326" i="64" s="1"/>
  <c r="I325" i="64" s="1"/>
  <c r="H327" i="64"/>
  <c r="H326" i="64" s="1"/>
  <c r="H325" i="64" s="1"/>
  <c r="G327" i="64"/>
  <c r="G326" i="64"/>
  <c r="G325" i="64" s="1"/>
  <c r="J324" i="64"/>
  <c r="J323" i="64" s="1"/>
  <c r="I323" i="64"/>
  <c r="H323" i="64"/>
  <c r="G323" i="64"/>
  <c r="J322" i="64"/>
  <c r="J321" i="64" s="1"/>
  <c r="I321" i="64"/>
  <c r="H321" i="64"/>
  <c r="G321" i="64"/>
  <c r="J320" i="64"/>
  <c r="J319" i="64" s="1"/>
  <c r="I319" i="64"/>
  <c r="H319" i="64"/>
  <c r="G319" i="64"/>
  <c r="J318" i="64"/>
  <c r="J317" i="64"/>
  <c r="J316" i="64"/>
  <c r="J315" i="64" s="1"/>
  <c r="I316" i="64"/>
  <c r="H316" i="64"/>
  <c r="G316" i="64"/>
  <c r="G315" i="64"/>
  <c r="J314" i="64"/>
  <c r="J313" i="64" s="1"/>
  <c r="J312" i="64" s="1"/>
  <c r="I313" i="64"/>
  <c r="I312" i="64" s="1"/>
  <c r="H313" i="64"/>
  <c r="H312" i="64" s="1"/>
  <c r="G313" i="64"/>
  <c r="G312" i="64"/>
  <c r="J311" i="64"/>
  <c r="J310" i="64" s="1"/>
  <c r="I310" i="64"/>
  <c r="H310" i="64"/>
  <c r="G310" i="64"/>
  <c r="J309" i="64"/>
  <c r="J308" i="64" s="1"/>
  <c r="I308" i="64"/>
  <c r="H308" i="64"/>
  <c r="G308" i="64"/>
  <c r="J307" i="64"/>
  <c r="I306" i="64"/>
  <c r="H306" i="64"/>
  <c r="G306" i="64"/>
  <c r="J304" i="64"/>
  <c r="I304" i="64"/>
  <c r="I303" i="64" s="1"/>
  <c r="H304" i="64"/>
  <c r="H303" i="64" s="1"/>
  <c r="G304" i="64"/>
  <c r="G303" i="64" s="1"/>
  <c r="J302" i="64"/>
  <c r="J301" i="64"/>
  <c r="I301" i="64"/>
  <c r="H301" i="64"/>
  <c r="G301" i="64"/>
  <c r="J300" i="64"/>
  <c r="J299" i="64" s="1"/>
  <c r="I299" i="64"/>
  <c r="H299" i="64"/>
  <c r="G299" i="64"/>
  <c r="J298" i="64"/>
  <c r="I297" i="64"/>
  <c r="I296" i="64" s="1"/>
  <c r="H297" i="64"/>
  <c r="H296" i="64" s="1"/>
  <c r="G297" i="64"/>
  <c r="G296" i="64" s="1"/>
  <c r="J295" i="64"/>
  <c r="I294" i="64"/>
  <c r="H294" i="64"/>
  <c r="G294" i="64"/>
  <c r="J293" i="64"/>
  <c r="J292" i="64" s="1"/>
  <c r="I292" i="64"/>
  <c r="H292" i="64"/>
  <c r="H291" i="64" s="1"/>
  <c r="G292" i="64"/>
  <c r="G291" i="64" s="1"/>
  <c r="J290" i="64"/>
  <c r="J289" i="64"/>
  <c r="I289" i="64"/>
  <c r="H289" i="64"/>
  <c r="G289" i="64"/>
  <c r="J288" i="64"/>
  <c r="J287" i="64"/>
  <c r="I287" i="64"/>
  <c r="H287" i="64"/>
  <c r="G287" i="64"/>
  <c r="J286" i="64"/>
  <c r="J285" i="64" s="1"/>
  <c r="I285" i="64"/>
  <c r="H285" i="64"/>
  <c r="H284" i="64" s="1"/>
  <c r="G285" i="64"/>
  <c r="J284" i="64"/>
  <c r="J283" i="64"/>
  <c r="J282" i="64" s="1"/>
  <c r="I282" i="64"/>
  <c r="H282" i="64"/>
  <c r="G282" i="64"/>
  <c r="J280" i="64"/>
  <c r="I280" i="64"/>
  <c r="H280" i="64"/>
  <c r="G280" i="64"/>
  <c r="J279" i="64"/>
  <c r="J278" i="64"/>
  <c r="I278" i="64"/>
  <c r="H278" i="64"/>
  <c r="G278" i="64"/>
  <c r="J277" i="64"/>
  <c r="J276" i="64" s="1"/>
  <c r="I276" i="64"/>
  <c r="H276" i="64"/>
  <c r="G276" i="64"/>
  <c r="J275" i="64"/>
  <c r="I274" i="64"/>
  <c r="H274" i="64"/>
  <c r="G274" i="64"/>
  <c r="J271" i="64"/>
  <c r="J270" i="64" s="1"/>
  <c r="I270" i="64"/>
  <c r="H270" i="64"/>
  <c r="G270" i="64"/>
  <c r="J269" i="64"/>
  <c r="I268" i="64"/>
  <c r="H268" i="64"/>
  <c r="H267" i="64" s="1"/>
  <c r="G268" i="64"/>
  <c r="I267" i="64"/>
  <c r="G267" i="64"/>
  <c r="J266" i="64"/>
  <c r="I265" i="64"/>
  <c r="H265" i="64"/>
  <c r="H264" i="64" s="1"/>
  <c r="G265" i="64"/>
  <c r="G264" i="64" s="1"/>
  <c r="I264" i="64"/>
  <c r="J263" i="64"/>
  <c r="I262" i="64"/>
  <c r="H262" i="64"/>
  <c r="G262" i="64"/>
  <c r="J261" i="64"/>
  <c r="J260" i="64"/>
  <c r="I260" i="64"/>
  <c r="H260" i="64"/>
  <c r="G260" i="64"/>
  <c r="J259" i="64"/>
  <c r="J258" i="64"/>
  <c r="I257" i="64"/>
  <c r="H257" i="64"/>
  <c r="H256" i="64" s="1"/>
  <c r="G257" i="64"/>
  <c r="J254" i="64"/>
  <c r="I253" i="64"/>
  <c r="H253" i="64"/>
  <c r="G253" i="64"/>
  <c r="J252" i="64"/>
  <c r="I251" i="64"/>
  <c r="H251" i="64"/>
  <c r="G251" i="64"/>
  <c r="J250" i="64"/>
  <c r="I249" i="64"/>
  <c r="H249" i="64"/>
  <c r="G249" i="64"/>
  <c r="J248" i="64"/>
  <c r="I247" i="64"/>
  <c r="H247" i="64"/>
  <c r="G247" i="64"/>
  <c r="J246" i="64"/>
  <c r="I245" i="64"/>
  <c r="G245" i="64"/>
  <c r="J244" i="64"/>
  <c r="J243" i="64"/>
  <c r="I242" i="64"/>
  <c r="H242" i="64"/>
  <c r="G242" i="64"/>
  <c r="J241" i="64"/>
  <c r="J240" i="64"/>
  <c r="J239" i="64" s="1"/>
  <c r="I239" i="64"/>
  <c r="H239" i="64"/>
  <c r="G239" i="64"/>
  <c r="G238" i="64" s="1"/>
  <c r="J237" i="64"/>
  <c r="J236" i="64"/>
  <c r="J235" i="64"/>
  <c r="J234" i="64"/>
  <c r="I233" i="64"/>
  <c r="H233" i="64"/>
  <c r="G233" i="64"/>
  <c r="J232" i="64"/>
  <c r="J231" i="64"/>
  <c r="J230" i="64"/>
  <c r="J229" i="64"/>
  <c r="J228" i="64"/>
  <c r="J227" i="64"/>
  <c r="I226" i="64"/>
  <c r="I225" i="64" s="1"/>
  <c r="H226" i="64"/>
  <c r="G226" i="64"/>
  <c r="J224" i="64"/>
  <c r="J223" i="64" s="1"/>
  <c r="I223" i="64"/>
  <c r="H223" i="64"/>
  <c r="G223" i="64"/>
  <c r="J222" i="64"/>
  <c r="J221" i="64"/>
  <c r="J220" i="64"/>
  <c r="I219" i="64"/>
  <c r="H219" i="64"/>
  <c r="G219" i="64"/>
  <c r="J218" i="64"/>
  <c r="J217" i="64"/>
  <c r="J216" i="64"/>
  <c r="J215" i="64"/>
  <c r="I215" i="64"/>
  <c r="H215" i="64"/>
  <c r="G215" i="64"/>
  <c r="J214" i="64"/>
  <c r="J213" i="64"/>
  <c r="J212" i="64"/>
  <c r="I211" i="64"/>
  <c r="H211" i="64"/>
  <c r="G211" i="64"/>
  <c r="J209" i="64"/>
  <c r="J208" i="64" s="1"/>
  <c r="I208" i="64"/>
  <c r="H208" i="64"/>
  <c r="G208" i="64"/>
  <c r="J207" i="64"/>
  <c r="J206" i="64" s="1"/>
  <c r="I206" i="64"/>
  <c r="H206" i="64"/>
  <c r="G206" i="64"/>
  <c r="J205" i="64"/>
  <c r="I204" i="64"/>
  <c r="H204" i="64"/>
  <c r="G204" i="64"/>
  <c r="J203" i="64"/>
  <c r="J202" i="64"/>
  <c r="I202" i="64"/>
  <c r="H202" i="64"/>
  <c r="G202" i="64"/>
  <c r="J200" i="64"/>
  <c r="J199" i="64"/>
  <c r="J198" i="64" s="1"/>
  <c r="I199" i="64"/>
  <c r="H199" i="64"/>
  <c r="G199" i="64"/>
  <c r="G198" i="64" s="1"/>
  <c r="I198" i="64"/>
  <c r="H198" i="64"/>
  <c r="J197" i="64"/>
  <c r="J196" i="64" s="1"/>
  <c r="I196" i="64"/>
  <c r="H196" i="64"/>
  <c r="G196" i="64"/>
  <c r="J195" i="64"/>
  <c r="J194" i="64"/>
  <c r="I194" i="64"/>
  <c r="H194" i="64"/>
  <c r="G194" i="64"/>
  <c r="J193" i="64"/>
  <c r="J192" i="64"/>
  <c r="I192" i="64"/>
  <c r="H192" i="64"/>
  <c r="G192" i="64"/>
  <c r="J191" i="64"/>
  <c r="I190" i="64"/>
  <c r="H190" i="64"/>
  <c r="G190" i="64"/>
  <c r="J188" i="64"/>
  <c r="I187" i="64"/>
  <c r="H187" i="64"/>
  <c r="G187" i="64"/>
  <c r="J186" i="64"/>
  <c r="J185" i="64" s="1"/>
  <c r="I185" i="64"/>
  <c r="H185" i="64"/>
  <c r="G185" i="64"/>
  <c r="J184" i="64"/>
  <c r="J183" i="64" s="1"/>
  <c r="I183" i="64"/>
  <c r="H183" i="64"/>
  <c r="G183" i="64"/>
  <c r="J182" i="64"/>
  <c r="J181" i="64" s="1"/>
  <c r="I181" i="64"/>
  <c r="I180" i="64" s="1"/>
  <c r="H181" i="64"/>
  <c r="G181" i="64"/>
  <c r="J179" i="64"/>
  <c r="J178" i="64" s="1"/>
  <c r="I178" i="64"/>
  <c r="H178" i="64"/>
  <c r="G178" i="64"/>
  <c r="J177" i="64"/>
  <c r="J176" i="64"/>
  <c r="J175" i="64"/>
  <c r="I175" i="64"/>
  <c r="H175" i="64"/>
  <c r="G175" i="64"/>
  <c r="J174" i="64"/>
  <c r="J173" i="64" s="1"/>
  <c r="I173" i="64"/>
  <c r="H173" i="64"/>
  <c r="G173" i="64"/>
  <c r="J172" i="64"/>
  <c r="H172" i="64"/>
  <c r="J170" i="64"/>
  <c r="J169" i="64"/>
  <c r="I168" i="64"/>
  <c r="H168" i="64"/>
  <c r="G168" i="64"/>
  <c r="J167" i="64"/>
  <c r="J166" i="64"/>
  <c r="J165" i="64"/>
  <c r="I164" i="64"/>
  <c r="H164" i="64"/>
  <c r="G164" i="64"/>
  <c r="J163" i="64"/>
  <c r="J162" i="64"/>
  <c r="J161" i="64"/>
  <c r="J160" i="64"/>
  <c r="J159" i="64"/>
  <c r="J158" i="64"/>
  <c r="I157" i="64"/>
  <c r="H157" i="64"/>
  <c r="G157" i="64"/>
  <c r="J156" i="64"/>
  <c r="J155" i="64"/>
  <c r="J154" i="64" s="1"/>
  <c r="I154" i="64"/>
  <c r="H154" i="64"/>
  <c r="G154" i="64"/>
  <c r="J153" i="64"/>
  <c r="J152" i="64"/>
  <c r="J151" i="64"/>
  <c r="I150" i="64"/>
  <c r="H150" i="64"/>
  <c r="G150" i="64"/>
  <c r="J149" i="64"/>
  <c r="J148" i="64" s="1"/>
  <c r="I148" i="64"/>
  <c r="H148" i="64"/>
  <c r="G148" i="64"/>
  <c r="J147" i="64"/>
  <c r="J146" i="64" s="1"/>
  <c r="I146" i="64"/>
  <c r="H146" i="64"/>
  <c r="G146" i="64"/>
  <c r="J145" i="64"/>
  <c r="I144" i="64"/>
  <c r="H144" i="64"/>
  <c r="G144" i="64"/>
  <c r="J142" i="64"/>
  <c r="I141" i="64"/>
  <c r="H141" i="64"/>
  <c r="G141" i="64"/>
  <c r="J140" i="64"/>
  <c r="J139" i="64"/>
  <c r="J138" i="64"/>
  <c r="J137" i="64"/>
  <c r="J136" i="64"/>
  <c r="J135" i="64"/>
  <c r="J134" i="64"/>
  <c r="J133" i="64"/>
  <c r="J132" i="64"/>
  <c r="J131" i="64"/>
  <c r="I131" i="64"/>
  <c r="H131" i="64"/>
  <c r="G131" i="64"/>
  <c r="J130" i="64"/>
  <c r="J129" i="64"/>
  <c r="J128" i="64"/>
  <c r="J127" i="64"/>
  <c r="I126" i="64"/>
  <c r="I125" i="64" s="1"/>
  <c r="H126" i="64"/>
  <c r="G126" i="64"/>
  <c r="J124" i="64"/>
  <c r="I123" i="64"/>
  <c r="H123" i="64"/>
  <c r="G123" i="64"/>
  <c r="J122" i="64"/>
  <c r="J121" i="64"/>
  <c r="I121" i="64"/>
  <c r="H121" i="64"/>
  <c r="G121" i="64"/>
  <c r="J120" i="64"/>
  <c r="J119" i="64" s="1"/>
  <c r="I119" i="64"/>
  <c r="H119" i="64"/>
  <c r="G119" i="64"/>
  <c r="J118" i="64"/>
  <c r="J117" i="64" s="1"/>
  <c r="I117" i="64"/>
  <c r="H117" i="64"/>
  <c r="G117" i="64"/>
  <c r="G116" i="64" s="1"/>
  <c r="J115" i="64"/>
  <c r="J114" i="64" s="1"/>
  <c r="I114" i="64"/>
  <c r="H114" i="64"/>
  <c r="G114" i="64"/>
  <c r="J113" i="64"/>
  <c r="I112" i="64"/>
  <c r="H112" i="64"/>
  <c r="G112" i="64"/>
  <c r="J111" i="64"/>
  <c r="J110" i="64" s="1"/>
  <c r="I110" i="64"/>
  <c r="H110" i="64"/>
  <c r="G110" i="64"/>
  <c r="J109" i="64"/>
  <c r="J108" i="64"/>
  <c r="J107" i="64"/>
  <c r="J106" i="64"/>
  <c r="J105" i="64"/>
  <c r="I104" i="64"/>
  <c r="H104" i="64"/>
  <c r="G104" i="64"/>
  <c r="J103" i="64"/>
  <c r="J102" i="64" s="1"/>
  <c r="I102" i="64"/>
  <c r="H102" i="64"/>
  <c r="G102" i="64"/>
  <c r="J101" i="64"/>
  <c r="I100" i="64"/>
  <c r="I99" i="64" s="1"/>
  <c r="H100" i="64"/>
  <c r="H99" i="64" s="1"/>
  <c r="G100" i="64"/>
  <c r="J98" i="64"/>
  <c r="I97" i="64"/>
  <c r="H97" i="64"/>
  <c r="G97" i="64"/>
  <c r="J96" i="64"/>
  <c r="J95" i="64" s="1"/>
  <c r="I95" i="64"/>
  <c r="H95" i="64"/>
  <c r="G95" i="64"/>
  <c r="J94" i="64"/>
  <c r="J93" i="64" s="1"/>
  <c r="I93" i="64"/>
  <c r="H93" i="64"/>
  <c r="H92" i="64" s="1"/>
  <c r="G93" i="64"/>
  <c r="G92" i="64" s="1"/>
  <c r="J91" i="64"/>
  <c r="J90" i="64"/>
  <c r="I90" i="64"/>
  <c r="H90" i="64"/>
  <c r="G90" i="64"/>
  <c r="J89" i="64"/>
  <c r="J88" i="64" s="1"/>
  <c r="I88" i="64"/>
  <c r="I87" i="64" s="1"/>
  <c r="H88" i="64"/>
  <c r="G88" i="64"/>
  <c r="G87" i="64" s="1"/>
  <c r="H87" i="64"/>
  <c r="J86" i="64"/>
  <c r="J85" i="64" s="1"/>
  <c r="I85" i="64"/>
  <c r="H85" i="64"/>
  <c r="G85" i="64"/>
  <c r="J84" i="64"/>
  <c r="I83" i="64"/>
  <c r="H83" i="64"/>
  <c r="H82" i="64" s="1"/>
  <c r="G83" i="64"/>
  <c r="G82" i="64" s="1"/>
  <c r="I82" i="64"/>
  <c r="J81" i="64"/>
  <c r="I80" i="64"/>
  <c r="H80" i="64"/>
  <c r="G80" i="64"/>
  <c r="J79" i="64"/>
  <c r="J78" i="64" s="1"/>
  <c r="I78" i="64"/>
  <c r="H78" i="64"/>
  <c r="G78" i="64"/>
  <c r="J77" i="64"/>
  <c r="J76" i="64"/>
  <c r="I75" i="64"/>
  <c r="H75" i="64"/>
  <c r="G75" i="64"/>
  <c r="J74" i="64"/>
  <c r="J73" i="64" s="1"/>
  <c r="I73" i="64"/>
  <c r="H73" i="64"/>
  <c r="G73" i="64"/>
  <c r="J72" i="64"/>
  <c r="J71" i="64"/>
  <c r="I71" i="64"/>
  <c r="H71" i="64"/>
  <c r="G71" i="64"/>
  <c r="J70" i="64"/>
  <c r="J69" i="64" s="1"/>
  <c r="I69" i="64"/>
  <c r="I68" i="64" s="1"/>
  <c r="H69" i="64"/>
  <c r="G69" i="64"/>
  <c r="J66" i="64"/>
  <c r="J65" i="64"/>
  <c r="I65" i="64"/>
  <c r="H65" i="64"/>
  <c r="G65" i="64"/>
  <c r="J64" i="64"/>
  <c r="J63" i="64" s="1"/>
  <c r="I63" i="64"/>
  <c r="H63" i="64"/>
  <c r="G63" i="64"/>
  <c r="J62" i="64"/>
  <c r="I61" i="64"/>
  <c r="H61" i="64"/>
  <c r="G61" i="64"/>
  <c r="J60" i="64"/>
  <c r="J59" i="64" s="1"/>
  <c r="I59" i="64"/>
  <c r="I58" i="64" s="1"/>
  <c r="H59" i="64"/>
  <c r="H58" i="64" s="1"/>
  <c r="G59" i="64"/>
  <c r="G58" i="64" s="1"/>
  <c r="J57" i="64"/>
  <c r="J56" i="64"/>
  <c r="J55" i="64" s="1"/>
  <c r="I55" i="64"/>
  <c r="I54" i="64" s="1"/>
  <c r="H55" i="64"/>
  <c r="G55" i="64"/>
  <c r="G54" i="64" s="1"/>
  <c r="J54" i="64"/>
  <c r="H54" i="64"/>
  <c r="J53" i="64"/>
  <c r="J52" i="64"/>
  <c r="J51" i="64"/>
  <c r="J50" i="64"/>
  <c r="J49" i="64"/>
  <c r="J48" i="64"/>
  <c r="J47" i="64"/>
  <c r="J46" i="64"/>
  <c r="J45" i="64" s="1"/>
  <c r="I45" i="64"/>
  <c r="H45" i="64"/>
  <c r="G45" i="64"/>
  <c r="J44" i="64"/>
  <c r="J43" i="64"/>
  <c r="I43" i="64"/>
  <c r="I42" i="64" s="1"/>
  <c r="H43" i="64"/>
  <c r="G43" i="64"/>
  <c r="G42" i="64"/>
  <c r="J41" i="64"/>
  <c r="J40" i="64"/>
  <c r="J39" i="64"/>
  <c r="J38" i="64"/>
  <c r="I37" i="64"/>
  <c r="H37" i="64"/>
  <c r="G37" i="64"/>
  <c r="J36" i="64"/>
  <c r="J35" i="64"/>
  <c r="I35" i="64"/>
  <c r="H35" i="64"/>
  <c r="G35" i="64"/>
  <c r="J34" i="64"/>
  <c r="J33" i="64" s="1"/>
  <c r="I33" i="64"/>
  <c r="H33" i="64"/>
  <c r="G33" i="64"/>
  <c r="J32" i="64"/>
  <c r="J31" i="64"/>
  <c r="J30" i="64"/>
  <c r="J29" i="64"/>
  <c r="J28" i="64"/>
  <c r="J27" i="64"/>
  <c r="I26" i="64"/>
  <c r="G26" i="64"/>
  <c r="J25" i="64"/>
  <c r="J24" i="64"/>
  <c r="J23" i="64"/>
  <c r="J22" i="64"/>
  <c r="I21" i="64"/>
  <c r="H21" i="64"/>
  <c r="H20" i="64" s="1"/>
  <c r="G21" i="64"/>
  <c r="G13" i="64"/>
  <c r="G12" i="64"/>
  <c r="G11" i="64"/>
  <c r="G10" i="64"/>
  <c r="G9" i="64"/>
  <c r="F7" i="64"/>
  <c r="F6" i="64"/>
  <c r="N328" i="63"/>
  <c r="N327" i="63"/>
  <c r="N326" i="63" s="1"/>
  <c r="N325" i="63" s="1"/>
  <c r="M327" i="63"/>
  <c r="L327" i="63"/>
  <c r="K327" i="63"/>
  <c r="J327" i="63"/>
  <c r="J326" i="63" s="1"/>
  <c r="J325" i="63" s="1"/>
  <c r="I327" i="63"/>
  <c r="I326" i="63" s="1"/>
  <c r="H327" i="63"/>
  <c r="G327" i="63"/>
  <c r="M326" i="63"/>
  <c r="M325" i="63" s="1"/>
  <c r="L326" i="63"/>
  <c r="L325" i="63" s="1"/>
  <c r="K326" i="63"/>
  <c r="K325" i="63" s="1"/>
  <c r="H326" i="63"/>
  <c r="H325" i="63" s="1"/>
  <c r="G326" i="63"/>
  <c r="G325" i="63" s="1"/>
  <c r="I325" i="63"/>
  <c r="N324" i="63"/>
  <c r="N323" i="63" s="1"/>
  <c r="M323" i="63"/>
  <c r="L323" i="63"/>
  <c r="K323" i="63"/>
  <c r="J323" i="63"/>
  <c r="I323" i="63"/>
  <c r="H323" i="63"/>
  <c r="G323" i="63"/>
  <c r="N322" i="63"/>
  <c r="N321" i="63" s="1"/>
  <c r="M321" i="63"/>
  <c r="L321" i="63"/>
  <c r="K321" i="63"/>
  <c r="J321" i="63"/>
  <c r="I321" i="63"/>
  <c r="H321" i="63"/>
  <c r="G321" i="63"/>
  <c r="N320" i="63"/>
  <c r="N319" i="63"/>
  <c r="M319" i="63"/>
  <c r="L319" i="63"/>
  <c r="K319" i="63"/>
  <c r="J319" i="63"/>
  <c r="I319" i="63"/>
  <c r="H319" i="63"/>
  <c r="G319" i="63"/>
  <c r="N318" i="63"/>
  <c r="N317" i="63"/>
  <c r="M316" i="63"/>
  <c r="L316" i="63"/>
  <c r="L315" i="63" s="1"/>
  <c r="K316" i="63"/>
  <c r="K315" i="63" s="1"/>
  <c r="J316" i="63"/>
  <c r="I316" i="63"/>
  <c r="H316" i="63"/>
  <c r="H315" i="63" s="1"/>
  <c r="G316" i="63"/>
  <c r="G315" i="63" s="1"/>
  <c r="N314" i="63"/>
  <c r="N313" i="63" s="1"/>
  <c r="N312" i="63" s="1"/>
  <c r="M313" i="63"/>
  <c r="M312" i="63" s="1"/>
  <c r="L313" i="63"/>
  <c r="K313" i="63"/>
  <c r="J313" i="63"/>
  <c r="J312" i="63" s="1"/>
  <c r="I313" i="63"/>
  <c r="I312" i="63" s="1"/>
  <c r="H313" i="63"/>
  <c r="H312" i="63" s="1"/>
  <c r="G313" i="63"/>
  <c r="L312" i="63"/>
  <c r="K312" i="63"/>
  <c r="G312" i="63"/>
  <c r="N311" i="63"/>
  <c r="N310" i="63" s="1"/>
  <c r="M310" i="63"/>
  <c r="L310" i="63"/>
  <c r="K310" i="63"/>
  <c r="J310" i="63"/>
  <c r="I310" i="63"/>
  <c r="H310" i="63"/>
  <c r="G310" i="63"/>
  <c r="N309" i="63"/>
  <c r="N308" i="63" s="1"/>
  <c r="M308" i="63"/>
  <c r="L308" i="63"/>
  <c r="K308" i="63"/>
  <c r="J308" i="63"/>
  <c r="I308" i="63"/>
  <c r="H308" i="63"/>
  <c r="G308" i="63"/>
  <c r="N307" i="63"/>
  <c r="N306" i="63" s="1"/>
  <c r="M306" i="63"/>
  <c r="L306" i="63"/>
  <c r="K306" i="63"/>
  <c r="J306" i="63"/>
  <c r="I306" i="63"/>
  <c r="H306" i="63"/>
  <c r="G306" i="63"/>
  <c r="N305" i="63"/>
  <c r="N304" i="63" s="1"/>
  <c r="M304" i="63"/>
  <c r="L304" i="63"/>
  <c r="L303" i="63" s="1"/>
  <c r="K304" i="63"/>
  <c r="J304" i="63"/>
  <c r="I304" i="63"/>
  <c r="H304" i="63"/>
  <c r="H303" i="63" s="1"/>
  <c r="G304" i="63"/>
  <c r="N302" i="63"/>
  <c r="N301" i="63" s="1"/>
  <c r="M301" i="63"/>
  <c r="L301" i="63"/>
  <c r="K301" i="63"/>
  <c r="J301" i="63"/>
  <c r="I301" i="63"/>
  <c r="H301" i="63"/>
  <c r="G301" i="63"/>
  <c r="N300" i="63"/>
  <c r="N299" i="63" s="1"/>
  <c r="M299" i="63"/>
  <c r="L299" i="63"/>
  <c r="K299" i="63"/>
  <c r="J299" i="63"/>
  <c r="I299" i="63"/>
  <c r="H299" i="63"/>
  <c r="G299" i="63"/>
  <c r="N298" i="63"/>
  <c r="N297" i="63"/>
  <c r="M297" i="63"/>
  <c r="M296" i="63" s="1"/>
  <c r="L297" i="63"/>
  <c r="K297" i="63"/>
  <c r="J297" i="63"/>
  <c r="I297" i="63"/>
  <c r="I296" i="63" s="1"/>
  <c r="H297" i="63"/>
  <c r="G297" i="63"/>
  <c r="N295" i="63"/>
  <c r="N294" i="63" s="1"/>
  <c r="M294" i="63"/>
  <c r="L294" i="63"/>
  <c r="K294" i="63"/>
  <c r="J294" i="63"/>
  <c r="I294" i="63"/>
  <c r="H294" i="63"/>
  <c r="G294" i="63"/>
  <c r="N293" i="63"/>
  <c r="N292" i="63" s="1"/>
  <c r="M292" i="63"/>
  <c r="L292" i="63"/>
  <c r="L291" i="63" s="1"/>
  <c r="K292" i="63"/>
  <c r="K291" i="63" s="1"/>
  <c r="J292" i="63"/>
  <c r="J291" i="63" s="1"/>
  <c r="I292" i="63"/>
  <c r="H292" i="63"/>
  <c r="H291" i="63" s="1"/>
  <c r="G292" i="63"/>
  <c r="G291" i="63" s="1"/>
  <c r="M291" i="63"/>
  <c r="I291" i="63"/>
  <c r="N290" i="63"/>
  <c r="N289" i="63" s="1"/>
  <c r="M289" i="63"/>
  <c r="L289" i="63"/>
  <c r="K289" i="63"/>
  <c r="J289" i="63"/>
  <c r="I289" i="63"/>
  <c r="H289" i="63"/>
  <c r="G289" i="63"/>
  <c r="N288" i="63"/>
  <c r="J287" i="63"/>
  <c r="I287" i="63"/>
  <c r="G287" i="63"/>
  <c r="N286" i="63"/>
  <c r="N285" i="63" s="1"/>
  <c r="M285" i="63"/>
  <c r="M284" i="63" s="1"/>
  <c r="L285" i="63"/>
  <c r="K285" i="63"/>
  <c r="J285" i="63"/>
  <c r="I285" i="63"/>
  <c r="H285" i="63"/>
  <c r="G285" i="63"/>
  <c r="J284" i="63"/>
  <c r="N283" i="63"/>
  <c r="N282" i="63" s="1"/>
  <c r="M282" i="63"/>
  <c r="L282" i="63"/>
  <c r="K282" i="63"/>
  <c r="J282" i="63"/>
  <c r="I282" i="63"/>
  <c r="H282" i="63"/>
  <c r="G282" i="63"/>
  <c r="N281" i="63"/>
  <c r="N280" i="63" s="1"/>
  <c r="M280" i="63"/>
  <c r="L280" i="63"/>
  <c r="K280" i="63"/>
  <c r="J280" i="63"/>
  <c r="I280" i="63"/>
  <c r="H280" i="63"/>
  <c r="G280" i="63"/>
  <c r="N279" i="63"/>
  <c r="N278" i="63"/>
  <c r="M278" i="63"/>
  <c r="L278" i="63"/>
  <c r="K278" i="63"/>
  <c r="J278" i="63"/>
  <c r="I278" i="63"/>
  <c r="H278" i="63"/>
  <c r="G278" i="63"/>
  <c r="N277" i="63"/>
  <c r="N276" i="63" s="1"/>
  <c r="M276" i="63"/>
  <c r="L276" i="63"/>
  <c r="K276" i="63"/>
  <c r="J276" i="63"/>
  <c r="I276" i="63"/>
  <c r="H276" i="63"/>
  <c r="G276" i="63"/>
  <c r="N275" i="63"/>
  <c r="N274" i="63" s="1"/>
  <c r="M274" i="63"/>
  <c r="L274" i="63"/>
  <c r="L273" i="63" s="1"/>
  <c r="K274" i="63"/>
  <c r="J274" i="63"/>
  <c r="I274" i="63"/>
  <c r="H274" i="63"/>
  <c r="H273" i="63" s="1"/>
  <c r="G274" i="63"/>
  <c r="N271" i="63"/>
  <c r="N270" i="63"/>
  <c r="M270" i="63"/>
  <c r="L270" i="63"/>
  <c r="K270" i="63"/>
  <c r="J270" i="63"/>
  <c r="I270" i="63"/>
  <c r="H270" i="63"/>
  <c r="G270" i="63"/>
  <c r="N269" i="63"/>
  <c r="N268" i="63" s="1"/>
  <c r="N267" i="63" s="1"/>
  <c r="M268" i="63"/>
  <c r="L268" i="63"/>
  <c r="L267" i="63" s="1"/>
  <c r="K268" i="63"/>
  <c r="K267" i="63" s="1"/>
  <c r="J268" i="63"/>
  <c r="J267" i="63" s="1"/>
  <c r="I268" i="63"/>
  <c r="H268" i="63"/>
  <c r="H267" i="63" s="1"/>
  <c r="G268" i="63"/>
  <c r="G267" i="63" s="1"/>
  <c r="M267" i="63"/>
  <c r="I267" i="63"/>
  <c r="N266" i="63"/>
  <c r="N265" i="63" s="1"/>
  <c r="N264" i="63" s="1"/>
  <c r="M265" i="63"/>
  <c r="L265" i="63"/>
  <c r="L264" i="63" s="1"/>
  <c r="K265" i="63"/>
  <c r="K264" i="63" s="1"/>
  <c r="J265" i="63"/>
  <c r="I265" i="63"/>
  <c r="H265" i="63"/>
  <c r="H264" i="63" s="1"/>
  <c r="G265" i="63"/>
  <c r="G264" i="63" s="1"/>
  <c r="M264" i="63"/>
  <c r="J264" i="63"/>
  <c r="I264" i="63"/>
  <c r="N263" i="63"/>
  <c r="N262" i="63" s="1"/>
  <c r="M262" i="63"/>
  <c r="L262" i="63"/>
  <c r="K262" i="63"/>
  <c r="J262" i="63"/>
  <c r="I262" i="63"/>
  <c r="H262" i="63"/>
  <c r="G262" i="63"/>
  <c r="N261" i="63"/>
  <c r="N260" i="63" s="1"/>
  <c r="M260" i="63"/>
  <c r="L260" i="63"/>
  <c r="K260" i="63"/>
  <c r="J260" i="63"/>
  <c r="I260" i="63"/>
  <c r="H260" i="63"/>
  <c r="G260" i="63"/>
  <c r="N259" i="63"/>
  <c r="N258" i="63"/>
  <c r="N257" i="63" s="1"/>
  <c r="M257" i="63"/>
  <c r="M256" i="63" s="1"/>
  <c r="M255" i="63" s="1"/>
  <c r="L257" i="63"/>
  <c r="K257" i="63"/>
  <c r="J257" i="63"/>
  <c r="I257" i="63"/>
  <c r="I256" i="63" s="1"/>
  <c r="I255" i="63" s="1"/>
  <c r="H257" i="63"/>
  <c r="G257" i="63"/>
  <c r="J256" i="63"/>
  <c r="J255" i="63" s="1"/>
  <c r="N254" i="63"/>
  <c r="N253" i="63"/>
  <c r="M253" i="63"/>
  <c r="L253" i="63"/>
  <c r="K253" i="63"/>
  <c r="J253" i="63"/>
  <c r="I253" i="63"/>
  <c r="H253" i="63"/>
  <c r="G253" i="63"/>
  <c r="N252" i="63"/>
  <c r="N251" i="63" s="1"/>
  <c r="M251" i="63"/>
  <c r="L251" i="63"/>
  <c r="K251" i="63"/>
  <c r="J251" i="63"/>
  <c r="I251" i="63"/>
  <c r="H251" i="63"/>
  <c r="G251" i="63"/>
  <c r="N250" i="63"/>
  <c r="N249" i="63" s="1"/>
  <c r="M249" i="63"/>
  <c r="L249" i="63"/>
  <c r="K249" i="63"/>
  <c r="J249" i="63"/>
  <c r="I249" i="63"/>
  <c r="H249" i="63"/>
  <c r="G249" i="63"/>
  <c r="N248" i="63"/>
  <c r="N247" i="63" s="1"/>
  <c r="M247" i="63"/>
  <c r="L247" i="63"/>
  <c r="K247" i="63"/>
  <c r="J247" i="63"/>
  <c r="I247" i="63"/>
  <c r="H247" i="63"/>
  <c r="G247" i="63"/>
  <c r="N246" i="63"/>
  <c r="N245" i="63" s="1"/>
  <c r="M245" i="63"/>
  <c r="L245" i="63"/>
  <c r="K245" i="63"/>
  <c r="J245" i="63"/>
  <c r="I245" i="63"/>
  <c r="H245" i="63"/>
  <c r="G245" i="63"/>
  <c r="N244" i="63"/>
  <c r="N243" i="63"/>
  <c r="N242" i="63"/>
  <c r="M242" i="63"/>
  <c r="L242" i="63"/>
  <c r="K242" i="63"/>
  <c r="J242" i="63"/>
  <c r="I242" i="63"/>
  <c r="H242" i="63"/>
  <c r="G242" i="63"/>
  <c r="N241" i="63"/>
  <c r="N240" i="63"/>
  <c r="M239" i="63"/>
  <c r="L239" i="63"/>
  <c r="K239" i="63"/>
  <c r="K238" i="63" s="1"/>
  <c r="J239" i="63"/>
  <c r="I239" i="63"/>
  <c r="H239" i="63"/>
  <c r="G239" i="63"/>
  <c r="G238" i="63" s="1"/>
  <c r="N237" i="63"/>
  <c r="N236" i="63"/>
  <c r="M235" i="63"/>
  <c r="M233" i="63" s="1"/>
  <c r="N234" i="63"/>
  <c r="L233" i="63"/>
  <c r="K233" i="63"/>
  <c r="J233" i="63"/>
  <c r="I233" i="63"/>
  <c r="H233" i="63"/>
  <c r="G233" i="63"/>
  <c r="N232" i="63"/>
  <c r="N231" i="63"/>
  <c r="N230" i="63"/>
  <c r="N229" i="63"/>
  <c r="N228" i="63"/>
  <c r="N227" i="63"/>
  <c r="M226" i="63"/>
  <c r="L226" i="63"/>
  <c r="L225" i="63" s="1"/>
  <c r="K226" i="63"/>
  <c r="J226" i="63"/>
  <c r="I226" i="63"/>
  <c r="H226" i="63"/>
  <c r="H225" i="63" s="1"/>
  <c r="G226" i="63"/>
  <c r="I225" i="63"/>
  <c r="N224" i="63"/>
  <c r="N223" i="63" s="1"/>
  <c r="M223" i="63"/>
  <c r="L223" i="63"/>
  <c r="K223" i="63"/>
  <c r="J223" i="63"/>
  <c r="I223" i="63"/>
  <c r="H223" i="63"/>
  <c r="G223" i="63"/>
  <c r="N222" i="63"/>
  <c r="N221" i="63"/>
  <c r="N220" i="63"/>
  <c r="N219" i="63" s="1"/>
  <c r="M219" i="63"/>
  <c r="L219" i="63"/>
  <c r="K219" i="63"/>
  <c r="J219" i="63"/>
  <c r="I219" i="63"/>
  <c r="H219" i="63"/>
  <c r="G219" i="63"/>
  <c r="N218" i="63"/>
  <c r="N217" i="63"/>
  <c r="N216" i="63"/>
  <c r="N215" i="63"/>
  <c r="M215" i="63"/>
  <c r="L215" i="63"/>
  <c r="K215" i="63"/>
  <c r="J215" i="63"/>
  <c r="I215" i="63"/>
  <c r="H215" i="63"/>
  <c r="G215" i="63"/>
  <c r="N214" i="63"/>
  <c r="N213" i="63"/>
  <c r="N212" i="63"/>
  <c r="M211" i="63"/>
  <c r="L211" i="63"/>
  <c r="L210" i="63" s="1"/>
  <c r="K211" i="63"/>
  <c r="J211" i="63"/>
  <c r="I211" i="63"/>
  <c r="H211" i="63"/>
  <c r="H210" i="63" s="1"/>
  <c r="G211" i="63"/>
  <c r="N209" i="63"/>
  <c r="N208" i="63" s="1"/>
  <c r="M208" i="63"/>
  <c r="L208" i="63"/>
  <c r="K208" i="63"/>
  <c r="J208" i="63"/>
  <c r="I208" i="63"/>
  <c r="H208" i="63"/>
  <c r="G208" i="63"/>
  <c r="N207" i="63"/>
  <c r="N206" i="63" s="1"/>
  <c r="M206" i="63"/>
  <c r="L206" i="63"/>
  <c r="K206" i="63"/>
  <c r="J206" i="63"/>
  <c r="I206" i="63"/>
  <c r="H206" i="63"/>
  <c r="G206" i="63"/>
  <c r="N205" i="63"/>
  <c r="N204" i="63"/>
  <c r="M204" i="63"/>
  <c r="L204" i="63"/>
  <c r="K204" i="63"/>
  <c r="J204" i="63"/>
  <c r="I204" i="63"/>
  <c r="H204" i="63"/>
  <c r="G204" i="63"/>
  <c r="N203" i="63"/>
  <c r="N202" i="63" s="1"/>
  <c r="M202" i="63"/>
  <c r="L202" i="63"/>
  <c r="K202" i="63"/>
  <c r="J202" i="63"/>
  <c r="I202" i="63"/>
  <c r="H202" i="63"/>
  <c r="G202" i="63"/>
  <c r="N200" i="63"/>
  <c r="N199" i="63"/>
  <c r="M199" i="63"/>
  <c r="M198" i="63" s="1"/>
  <c r="L199" i="63"/>
  <c r="L198" i="63" s="1"/>
  <c r="K199" i="63"/>
  <c r="J199" i="63"/>
  <c r="J198" i="63" s="1"/>
  <c r="I199" i="63"/>
  <c r="I198" i="63" s="1"/>
  <c r="H199" i="63"/>
  <c r="H198" i="63" s="1"/>
  <c r="G199" i="63"/>
  <c r="N198" i="63"/>
  <c r="K198" i="63"/>
  <c r="G198" i="63"/>
  <c r="N197" i="63"/>
  <c r="N196" i="63"/>
  <c r="M196" i="63"/>
  <c r="L196" i="63"/>
  <c r="K196" i="63"/>
  <c r="J196" i="63"/>
  <c r="I196" i="63"/>
  <c r="H196" i="63"/>
  <c r="G196" i="63"/>
  <c r="N195" i="63"/>
  <c r="N194" i="63" s="1"/>
  <c r="M194" i="63"/>
  <c r="L194" i="63"/>
  <c r="K194" i="63"/>
  <c r="J194" i="63"/>
  <c r="I194" i="63"/>
  <c r="H194" i="63"/>
  <c r="G194" i="63"/>
  <c r="N193" i="63"/>
  <c r="N192" i="63" s="1"/>
  <c r="M192" i="63"/>
  <c r="L192" i="63"/>
  <c r="K192" i="63"/>
  <c r="J192" i="63"/>
  <c r="I192" i="63"/>
  <c r="H192" i="63"/>
  <c r="G192" i="63"/>
  <c r="N191" i="63"/>
  <c r="N190" i="63" s="1"/>
  <c r="N189" i="63" s="1"/>
  <c r="M190" i="63"/>
  <c r="M189" i="63" s="1"/>
  <c r="L190" i="63"/>
  <c r="K190" i="63"/>
  <c r="K189" i="63" s="1"/>
  <c r="J190" i="63"/>
  <c r="I190" i="63"/>
  <c r="I189" i="63" s="1"/>
  <c r="H190" i="63"/>
  <c r="G190" i="63"/>
  <c r="G189" i="63" s="1"/>
  <c r="J189" i="63"/>
  <c r="N188" i="63"/>
  <c r="N187" i="63"/>
  <c r="M187" i="63"/>
  <c r="L187" i="63"/>
  <c r="K187" i="63"/>
  <c r="J187" i="63"/>
  <c r="I187" i="63"/>
  <c r="H187" i="63"/>
  <c r="G187" i="63"/>
  <c r="N186" i="63"/>
  <c r="M185" i="63"/>
  <c r="L185" i="63"/>
  <c r="K185" i="63"/>
  <c r="J185" i="63"/>
  <c r="I185" i="63"/>
  <c r="H185" i="63"/>
  <c r="G185" i="63"/>
  <c r="N184" i="63"/>
  <c r="N183" i="63" s="1"/>
  <c r="M183" i="63"/>
  <c r="L183" i="63"/>
  <c r="K183" i="63"/>
  <c r="J183" i="63"/>
  <c r="I183" i="63"/>
  <c r="H183" i="63"/>
  <c r="G183" i="63"/>
  <c r="N182" i="63"/>
  <c r="N181" i="63"/>
  <c r="M181" i="63"/>
  <c r="L181" i="63"/>
  <c r="K181" i="63"/>
  <c r="J181" i="63"/>
  <c r="J180" i="63" s="1"/>
  <c r="I181" i="63"/>
  <c r="H181" i="63"/>
  <c r="G181" i="63"/>
  <c r="K180" i="63"/>
  <c r="G180" i="63"/>
  <c r="N179" i="63"/>
  <c r="N178" i="63"/>
  <c r="M178" i="63"/>
  <c r="L178" i="63"/>
  <c r="K178" i="63"/>
  <c r="J178" i="63"/>
  <c r="I178" i="63"/>
  <c r="H178" i="63"/>
  <c r="G178" i="63"/>
  <c r="N177" i="63"/>
  <c r="N176" i="63"/>
  <c r="N175" i="63" s="1"/>
  <c r="M175" i="63"/>
  <c r="L175" i="63"/>
  <c r="K175" i="63"/>
  <c r="J175" i="63"/>
  <c r="I175" i="63"/>
  <c r="H175" i="63"/>
  <c r="G175" i="63"/>
  <c r="N174" i="63"/>
  <c r="N173" i="63" s="1"/>
  <c r="N172" i="63" s="1"/>
  <c r="M173" i="63"/>
  <c r="L173" i="63"/>
  <c r="K173" i="63"/>
  <c r="K172" i="63" s="1"/>
  <c r="J173" i="63"/>
  <c r="I173" i="63"/>
  <c r="H173" i="63"/>
  <c r="G173" i="63"/>
  <c r="G172" i="63" s="1"/>
  <c r="L172" i="63"/>
  <c r="N170" i="63"/>
  <c r="N169" i="63"/>
  <c r="M168" i="63"/>
  <c r="L168" i="63"/>
  <c r="K168" i="63"/>
  <c r="J168" i="63"/>
  <c r="I168" i="63"/>
  <c r="H168" i="63"/>
  <c r="G168" i="63"/>
  <c r="N167" i="63"/>
  <c r="N166" i="63"/>
  <c r="N165" i="63"/>
  <c r="M164" i="63"/>
  <c r="L164" i="63"/>
  <c r="K164" i="63"/>
  <c r="J164" i="63"/>
  <c r="I164" i="63"/>
  <c r="H164" i="63"/>
  <c r="G164" i="63"/>
  <c r="N163" i="63"/>
  <c r="N162" i="63"/>
  <c r="N161" i="63"/>
  <c r="N160" i="63"/>
  <c r="N159" i="63"/>
  <c r="N158" i="63"/>
  <c r="M157" i="63"/>
  <c r="L157" i="63"/>
  <c r="K157" i="63"/>
  <c r="J157" i="63"/>
  <c r="I157" i="63"/>
  <c r="H157" i="63"/>
  <c r="G157" i="63"/>
  <c r="N156" i="63"/>
  <c r="N155" i="63"/>
  <c r="M154" i="63"/>
  <c r="L154" i="63"/>
  <c r="K154" i="63"/>
  <c r="J154" i="63"/>
  <c r="I154" i="63"/>
  <c r="H154" i="63"/>
  <c r="G154" i="63"/>
  <c r="N153" i="63"/>
  <c r="N152" i="63"/>
  <c r="N151" i="63"/>
  <c r="M150" i="63"/>
  <c r="L150" i="63"/>
  <c r="K150" i="63"/>
  <c r="J150" i="63"/>
  <c r="I150" i="63"/>
  <c r="H150" i="63"/>
  <c r="G150" i="63"/>
  <c r="N149" i="63"/>
  <c r="M148" i="63"/>
  <c r="L148" i="63"/>
  <c r="K148" i="63"/>
  <c r="J148" i="63"/>
  <c r="I148" i="63"/>
  <c r="H148" i="63"/>
  <c r="G148" i="63"/>
  <c r="N147" i="63"/>
  <c r="N146" i="63" s="1"/>
  <c r="M146" i="63"/>
  <c r="L146" i="63"/>
  <c r="K146" i="63"/>
  <c r="J146" i="63"/>
  <c r="I146" i="63"/>
  <c r="H146" i="63"/>
  <c r="G146" i="63"/>
  <c r="N145" i="63"/>
  <c r="N144" i="63" s="1"/>
  <c r="M144" i="63"/>
  <c r="L144" i="63"/>
  <c r="K144" i="63"/>
  <c r="J144" i="63"/>
  <c r="I144" i="63"/>
  <c r="H144" i="63"/>
  <c r="G144" i="63"/>
  <c r="N142" i="63"/>
  <c r="N141" i="63"/>
  <c r="M141" i="63"/>
  <c r="L141" i="63"/>
  <c r="K141" i="63"/>
  <c r="J141" i="63"/>
  <c r="I141" i="63"/>
  <c r="H141" i="63"/>
  <c r="G141" i="63"/>
  <c r="N140" i="63"/>
  <c r="N139" i="63"/>
  <c r="N138" i="63"/>
  <c r="N137" i="63"/>
  <c r="N136" i="63"/>
  <c r="N135" i="63"/>
  <c r="N134" i="63"/>
  <c r="N133" i="63"/>
  <c r="N132" i="63"/>
  <c r="M131" i="63"/>
  <c r="L131" i="63"/>
  <c r="K131" i="63"/>
  <c r="J131" i="63"/>
  <c r="I131" i="63"/>
  <c r="H131" i="63"/>
  <c r="G131" i="63"/>
  <c r="N130" i="63"/>
  <c r="N129" i="63"/>
  <c r="N128" i="63"/>
  <c r="N127" i="63"/>
  <c r="M126" i="63"/>
  <c r="M125" i="63" s="1"/>
  <c r="L126" i="63"/>
  <c r="K126" i="63"/>
  <c r="J126" i="63"/>
  <c r="I126" i="63"/>
  <c r="H126" i="63"/>
  <c r="G126" i="63"/>
  <c r="K125" i="63"/>
  <c r="N124" i="63"/>
  <c r="N123" i="63" s="1"/>
  <c r="M123" i="63"/>
  <c r="L123" i="63"/>
  <c r="K123" i="63"/>
  <c r="J123" i="63"/>
  <c r="I123" i="63"/>
  <c r="H123" i="63"/>
  <c r="G123" i="63"/>
  <c r="N122" i="63"/>
  <c r="N121" i="63" s="1"/>
  <c r="M121" i="63"/>
  <c r="L121" i="63"/>
  <c r="K121" i="63"/>
  <c r="J121" i="63"/>
  <c r="I121" i="63"/>
  <c r="H121" i="63"/>
  <c r="G121" i="63"/>
  <c r="N120" i="63"/>
  <c r="N119" i="63" s="1"/>
  <c r="M119" i="63"/>
  <c r="L119" i="63"/>
  <c r="K119" i="63"/>
  <c r="J119" i="63"/>
  <c r="I119" i="63"/>
  <c r="H119" i="63"/>
  <c r="G119" i="63"/>
  <c r="N118" i="63"/>
  <c r="N117" i="63"/>
  <c r="N116" i="63" s="1"/>
  <c r="M117" i="63"/>
  <c r="L117" i="63"/>
  <c r="K117" i="63"/>
  <c r="J117" i="63"/>
  <c r="I117" i="63"/>
  <c r="H117" i="63"/>
  <c r="G117" i="63"/>
  <c r="G116" i="63" s="1"/>
  <c r="J116" i="63"/>
  <c r="N115" i="63"/>
  <c r="N114" i="63"/>
  <c r="M114" i="63"/>
  <c r="L114" i="63"/>
  <c r="K114" i="63"/>
  <c r="J114" i="63"/>
  <c r="I114" i="63"/>
  <c r="H114" i="63"/>
  <c r="G114" i="63"/>
  <c r="N113" i="63"/>
  <c r="N112" i="63" s="1"/>
  <c r="M112" i="63"/>
  <c r="L112" i="63"/>
  <c r="K112" i="63"/>
  <c r="J112" i="63"/>
  <c r="I112" i="63"/>
  <c r="H112" i="63"/>
  <c r="G112" i="63"/>
  <c r="N111" i="63"/>
  <c r="N110" i="63" s="1"/>
  <c r="M110" i="63"/>
  <c r="L110" i="63"/>
  <c r="K110" i="63"/>
  <c r="J110" i="63"/>
  <c r="I110" i="63"/>
  <c r="H110" i="63"/>
  <c r="G110" i="63"/>
  <c r="N109" i="63"/>
  <c r="N108" i="63"/>
  <c r="N107" i="63"/>
  <c r="N106" i="63"/>
  <c r="N105" i="63"/>
  <c r="N104" i="63"/>
  <c r="M104" i="63"/>
  <c r="L104" i="63"/>
  <c r="K104" i="63"/>
  <c r="J104" i="63"/>
  <c r="I104" i="63"/>
  <c r="H104" i="63"/>
  <c r="G104" i="63"/>
  <c r="N103" i="63"/>
  <c r="N102" i="63" s="1"/>
  <c r="M102" i="63"/>
  <c r="L102" i="63"/>
  <c r="K102" i="63"/>
  <c r="J102" i="63"/>
  <c r="I102" i="63"/>
  <c r="H102" i="63"/>
  <c r="G102" i="63"/>
  <c r="N101" i="63"/>
  <c r="N100" i="63" s="1"/>
  <c r="M100" i="63"/>
  <c r="L100" i="63"/>
  <c r="K100" i="63"/>
  <c r="K99" i="63" s="1"/>
  <c r="J100" i="63"/>
  <c r="I100" i="63"/>
  <c r="H100" i="63"/>
  <c r="G100" i="63"/>
  <c r="N98" i="63"/>
  <c r="N97" i="63" s="1"/>
  <c r="M97" i="63"/>
  <c r="L97" i="63"/>
  <c r="K97" i="63"/>
  <c r="J97" i="63"/>
  <c r="I97" i="63"/>
  <c r="H97" i="63"/>
  <c r="G97" i="63"/>
  <c r="N96" i="63"/>
  <c r="N95" i="63" s="1"/>
  <c r="M95" i="63"/>
  <c r="L95" i="63"/>
  <c r="K95" i="63"/>
  <c r="J95" i="63"/>
  <c r="I95" i="63"/>
  <c r="H95" i="63"/>
  <c r="G95" i="63"/>
  <c r="N94" i="63"/>
  <c r="M93" i="63"/>
  <c r="L93" i="63"/>
  <c r="L92" i="63" s="1"/>
  <c r="K93" i="63"/>
  <c r="J93" i="63"/>
  <c r="J92" i="63" s="1"/>
  <c r="I93" i="63"/>
  <c r="H93" i="63"/>
  <c r="H92" i="63" s="1"/>
  <c r="G93" i="63"/>
  <c r="K92" i="63"/>
  <c r="G92" i="63"/>
  <c r="N91" i="63"/>
  <c r="N90" i="63" s="1"/>
  <c r="M90" i="63"/>
  <c r="L90" i="63"/>
  <c r="K90" i="63"/>
  <c r="J90" i="63"/>
  <c r="I90" i="63"/>
  <c r="H90" i="63"/>
  <c r="G90" i="63"/>
  <c r="N89" i="63"/>
  <c r="N88" i="63" s="1"/>
  <c r="N87" i="63" s="1"/>
  <c r="M88" i="63"/>
  <c r="M87" i="63" s="1"/>
  <c r="L88" i="63"/>
  <c r="L87" i="63" s="1"/>
  <c r="K88" i="63"/>
  <c r="K87" i="63" s="1"/>
  <c r="J88" i="63"/>
  <c r="J87" i="63" s="1"/>
  <c r="I88" i="63"/>
  <c r="H88" i="63"/>
  <c r="H87" i="63" s="1"/>
  <c r="G88" i="63"/>
  <c r="G87" i="63" s="1"/>
  <c r="I87" i="63"/>
  <c r="N86" i="63"/>
  <c r="N85" i="63" s="1"/>
  <c r="M85" i="63"/>
  <c r="L85" i="63"/>
  <c r="K85" i="63"/>
  <c r="J85" i="63"/>
  <c r="I85" i="63"/>
  <c r="H85" i="63"/>
  <c r="G85" i="63"/>
  <c r="N84" i="63"/>
  <c r="N83" i="63"/>
  <c r="M83" i="63"/>
  <c r="L83" i="63"/>
  <c r="L82" i="63" s="1"/>
  <c r="K83" i="63"/>
  <c r="J83" i="63"/>
  <c r="J82" i="63" s="1"/>
  <c r="I83" i="63"/>
  <c r="H83" i="63"/>
  <c r="H82" i="63" s="1"/>
  <c r="G83" i="63"/>
  <c r="N81" i="63"/>
  <c r="N80" i="63" s="1"/>
  <c r="M80" i="63"/>
  <c r="L80" i="63"/>
  <c r="K80" i="63"/>
  <c r="J80" i="63"/>
  <c r="I80" i="63"/>
  <c r="H80" i="63"/>
  <c r="G80" i="63"/>
  <c r="N79" i="63"/>
  <c r="N78" i="63"/>
  <c r="M78" i="63"/>
  <c r="L78" i="63"/>
  <c r="K78" i="63"/>
  <c r="J78" i="63"/>
  <c r="I78" i="63"/>
  <c r="H78" i="63"/>
  <c r="G78" i="63"/>
  <c r="N77" i="63"/>
  <c r="N76" i="63"/>
  <c r="N75" i="63"/>
  <c r="M75" i="63"/>
  <c r="L75" i="63"/>
  <c r="K75" i="63"/>
  <c r="J75" i="63"/>
  <c r="I75" i="63"/>
  <c r="H75" i="63"/>
  <c r="G75" i="63"/>
  <c r="N74" i="63"/>
  <c r="N73" i="63" s="1"/>
  <c r="M73" i="63"/>
  <c r="L73" i="63"/>
  <c r="K73" i="63"/>
  <c r="J73" i="63"/>
  <c r="I73" i="63"/>
  <c r="H73" i="63"/>
  <c r="G73" i="63"/>
  <c r="N72" i="63"/>
  <c r="N71" i="63" s="1"/>
  <c r="M71" i="63"/>
  <c r="L71" i="63"/>
  <c r="K71" i="63"/>
  <c r="J71" i="63"/>
  <c r="I71" i="63"/>
  <c r="H71" i="63"/>
  <c r="G71" i="63"/>
  <c r="N70" i="63"/>
  <c r="N69" i="63" s="1"/>
  <c r="M69" i="63"/>
  <c r="M68" i="63" s="1"/>
  <c r="L69" i="63"/>
  <c r="K69" i="63"/>
  <c r="K68" i="63" s="1"/>
  <c r="J69" i="63"/>
  <c r="I69" i="63"/>
  <c r="H69" i="63"/>
  <c r="G69" i="63"/>
  <c r="G68" i="63" s="1"/>
  <c r="N66" i="63"/>
  <c r="N65" i="63" s="1"/>
  <c r="M65" i="63"/>
  <c r="L65" i="63"/>
  <c r="K65" i="63"/>
  <c r="J65" i="63"/>
  <c r="I65" i="63"/>
  <c r="H65" i="63"/>
  <c r="G65" i="63"/>
  <c r="K64" i="63"/>
  <c r="K63" i="63" s="1"/>
  <c r="J64" i="63"/>
  <c r="J63" i="63" s="1"/>
  <c r="I64" i="63"/>
  <c r="H64" i="63"/>
  <c r="H63" i="63" s="1"/>
  <c r="G64" i="63"/>
  <c r="G63" i="63" s="1"/>
  <c r="M63" i="63"/>
  <c r="L63" i="63"/>
  <c r="I63" i="63"/>
  <c r="K62" i="63"/>
  <c r="K61" i="63" s="1"/>
  <c r="J62" i="63"/>
  <c r="J61" i="63" s="1"/>
  <c r="I62" i="63"/>
  <c r="H62" i="63"/>
  <c r="H61" i="63" s="1"/>
  <c r="G62" i="63"/>
  <c r="G61" i="63" s="1"/>
  <c r="M61" i="63"/>
  <c r="L61" i="63"/>
  <c r="I61" i="63"/>
  <c r="L60" i="63"/>
  <c r="L59" i="63" s="1"/>
  <c r="L58" i="63" s="1"/>
  <c r="K60" i="63"/>
  <c r="K59" i="63" s="1"/>
  <c r="K58" i="63" s="1"/>
  <c r="J60" i="63"/>
  <c r="I60" i="63"/>
  <c r="I59" i="63" s="1"/>
  <c r="H60" i="63"/>
  <c r="H59" i="63" s="1"/>
  <c r="G60" i="63"/>
  <c r="G59" i="63" s="1"/>
  <c r="G58" i="63" s="1"/>
  <c r="M59" i="63"/>
  <c r="J59" i="63"/>
  <c r="N57" i="63"/>
  <c r="N56" i="63"/>
  <c r="N55" i="63" s="1"/>
  <c r="N54" i="63" s="1"/>
  <c r="M55" i="63"/>
  <c r="L55" i="63"/>
  <c r="L54" i="63" s="1"/>
  <c r="K55" i="63"/>
  <c r="K54" i="63" s="1"/>
  <c r="J55" i="63"/>
  <c r="J54" i="63" s="1"/>
  <c r="I55" i="63"/>
  <c r="H55" i="63"/>
  <c r="H54" i="63" s="1"/>
  <c r="G55" i="63"/>
  <c r="G54" i="63" s="1"/>
  <c r="M54" i="63"/>
  <c r="I54" i="63"/>
  <c r="N53" i="63"/>
  <c r="N52" i="63"/>
  <c r="N51" i="63"/>
  <c r="N50" i="63"/>
  <c r="N49" i="63"/>
  <c r="N48" i="63"/>
  <c r="N47" i="63"/>
  <c r="N46" i="63"/>
  <c r="M45" i="63"/>
  <c r="L45" i="63"/>
  <c r="K45" i="63"/>
  <c r="J45" i="63"/>
  <c r="I45" i="63"/>
  <c r="H45" i="63"/>
  <c r="G45" i="63"/>
  <c r="N44" i="63"/>
  <c r="N43" i="63" s="1"/>
  <c r="M43" i="63"/>
  <c r="M42" i="63" s="1"/>
  <c r="L43" i="63"/>
  <c r="L42" i="63" s="1"/>
  <c r="K43" i="63"/>
  <c r="K42" i="63" s="1"/>
  <c r="J43" i="63"/>
  <c r="I43" i="63"/>
  <c r="I42" i="63" s="1"/>
  <c r="H43" i="63"/>
  <c r="H42" i="63" s="1"/>
  <c r="G43" i="63"/>
  <c r="G42" i="63" s="1"/>
  <c r="J42" i="63"/>
  <c r="N41" i="63"/>
  <c r="N40" i="63"/>
  <c r="N39" i="63"/>
  <c r="N38" i="63"/>
  <c r="M37" i="63"/>
  <c r="L37" i="63"/>
  <c r="K37" i="63"/>
  <c r="J37" i="63"/>
  <c r="I37" i="63"/>
  <c r="H37" i="63"/>
  <c r="G37" i="63"/>
  <c r="K36" i="63"/>
  <c r="K35" i="63" s="1"/>
  <c r="J36" i="63"/>
  <c r="J35" i="63" s="1"/>
  <c r="I36" i="63"/>
  <c r="I35" i="63" s="1"/>
  <c r="H36" i="63"/>
  <c r="G36" i="63"/>
  <c r="M35" i="63"/>
  <c r="L35" i="63"/>
  <c r="G35" i="63"/>
  <c r="N34" i="63"/>
  <c r="N33" i="63" s="1"/>
  <c r="M33" i="63"/>
  <c r="L33" i="63"/>
  <c r="K33" i="63"/>
  <c r="J33" i="63"/>
  <c r="I33" i="63"/>
  <c r="H33" i="63"/>
  <c r="G33" i="63"/>
  <c r="N32" i="63"/>
  <c r="N31" i="63"/>
  <c r="G30" i="63"/>
  <c r="G26" i="63" s="1"/>
  <c r="N29" i="63"/>
  <c r="N28" i="63"/>
  <c r="N27" i="63"/>
  <c r="M26" i="63"/>
  <c r="L26" i="63"/>
  <c r="K26" i="63"/>
  <c r="J26" i="63"/>
  <c r="I26" i="63"/>
  <c r="H26" i="63"/>
  <c r="N25" i="63"/>
  <c r="N24" i="63"/>
  <c r="N23" i="63"/>
  <c r="N22" i="63"/>
  <c r="M21" i="63"/>
  <c r="L21" i="63"/>
  <c r="L20" i="63" s="1"/>
  <c r="K21" i="63"/>
  <c r="J21" i="63"/>
  <c r="I21" i="63"/>
  <c r="H21" i="63"/>
  <c r="G21" i="63"/>
  <c r="G13" i="63"/>
  <c r="G12" i="63"/>
  <c r="G11" i="63"/>
  <c r="G10" i="63"/>
  <c r="G9" i="63"/>
  <c r="F7" i="63"/>
  <c r="F6" i="63"/>
  <c r="F29" i="62"/>
  <c r="F25" i="62" s="1"/>
  <c r="F24" i="62" s="1"/>
  <c r="F23" i="62" s="1"/>
  <c r="F20" i="62"/>
  <c r="F19" i="62"/>
  <c r="F14" i="62" s="1"/>
  <c r="F13" i="62"/>
  <c r="F12" i="62" s="1"/>
  <c r="F10" i="62"/>
  <c r="F9" i="62" s="1"/>
  <c r="F37" i="61"/>
  <c r="D37" i="61"/>
  <c r="G37" i="61" s="1"/>
  <c r="F36" i="61"/>
  <c r="D36" i="61"/>
  <c r="G36" i="61" s="1"/>
  <c r="F35" i="61"/>
  <c r="D35" i="61"/>
  <c r="G35" i="61" s="1"/>
  <c r="D32" i="61"/>
  <c r="E32" i="61" s="1"/>
  <c r="D31" i="61"/>
  <c r="E31" i="61" s="1"/>
  <c r="H31" i="61" s="1"/>
  <c r="K30" i="61"/>
  <c r="D30" i="61"/>
  <c r="C30" i="61"/>
  <c r="D29" i="61"/>
  <c r="E29" i="61" s="1"/>
  <c r="D28" i="61"/>
  <c r="E28" i="61" s="1"/>
  <c r="H28" i="61" s="1"/>
  <c r="D27" i="61"/>
  <c r="E27" i="61" s="1"/>
  <c r="F27" i="61" s="1"/>
  <c r="D26" i="61"/>
  <c r="E26" i="61" s="1"/>
  <c r="H26" i="61" s="1"/>
  <c r="D25" i="61"/>
  <c r="E25" i="61" s="1"/>
  <c r="D24" i="61"/>
  <c r="E24" i="61" s="1"/>
  <c r="H24" i="61" s="1"/>
  <c r="E23" i="61"/>
  <c r="F23" i="61" s="1"/>
  <c r="D23" i="61"/>
  <c r="D22" i="61"/>
  <c r="E22" i="61" s="1"/>
  <c r="H22" i="61" s="1"/>
  <c r="E21" i="61"/>
  <c r="F21" i="61" s="1"/>
  <c r="D21" i="61"/>
  <c r="E20" i="61"/>
  <c r="H20" i="61" s="1"/>
  <c r="D20" i="61"/>
  <c r="E19" i="61"/>
  <c r="F19" i="61" s="1"/>
  <c r="D19" i="61"/>
  <c r="E18" i="61"/>
  <c r="H18" i="61" s="1"/>
  <c r="D18" i="61"/>
  <c r="D17" i="61"/>
  <c r="E17" i="61" s="1"/>
  <c r="E16" i="61"/>
  <c r="H16" i="61" s="1"/>
  <c r="D16" i="61"/>
  <c r="D15" i="61" s="1"/>
  <c r="K15" i="61"/>
  <c r="C15" i="61"/>
  <c r="D14" i="61"/>
  <c r="E14" i="61" s="1"/>
  <c r="K13" i="61"/>
  <c r="D13" i="61"/>
  <c r="C13" i="61"/>
  <c r="D12" i="61"/>
  <c r="E12" i="61" s="1"/>
  <c r="H12" i="61" s="1"/>
  <c r="D11" i="61"/>
  <c r="E11" i="61" s="1"/>
  <c r="K10" i="61"/>
  <c r="D10" i="61"/>
  <c r="C10" i="61"/>
  <c r="J20" i="63" l="1"/>
  <c r="N37" i="63"/>
  <c r="N45" i="63"/>
  <c r="I68" i="63"/>
  <c r="J99" i="63"/>
  <c r="H116" i="63"/>
  <c r="L116" i="63"/>
  <c r="G125" i="63"/>
  <c r="J172" i="63"/>
  <c r="H172" i="63"/>
  <c r="J201" i="63"/>
  <c r="I210" i="63"/>
  <c r="M210" i="63"/>
  <c r="G210" i="63"/>
  <c r="K210" i="63"/>
  <c r="I238" i="63"/>
  <c r="M238" i="63"/>
  <c r="J273" i="63"/>
  <c r="I273" i="63"/>
  <c r="M273" i="63"/>
  <c r="G284" i="63"/>
  <c r="J296" i="63"/>
  <c r="J21" i="64"/>
  <c r="J26" i="64"/>
  <c r="I92" i="64"/>
  <c r="G143" i="64"/>
  <c r="G172" i="64"/>
  <c r="H201" i="64"/>
  <c r="I238" i="64"/>
  <c r="J247" i="64"/>
  <c r="I256" i="64"/>
  <c r="I255" i="64" s="1"/>
  <c r="F11" i="61"/>
  <c r="G11" i="61"/>
  <c r="F25" i="61"/>
  <c r="G25" i="61"/>
  <c r="F14" i="61"/>
  <c r="F13" i="61" s="1"/>
  <c r="G14" i="61"/>
  <c r="G13" i="61" s="1"/>
  <c r="F29" i="61"/>
  <c r="G29" i="61"/>
  <c r="F17" i="61"/>
  <c r="G17" i="61"/>
  <c r="F32" i="61"/>
  <c r="G32" i="61"/>
  <c r="I125" i="63"/>
  <c r="I180" i="63"/>
  <c r="M180" i="63"/>
  <c r="I143" i="64"/>
  <c r="I273" i="64"/>
  <c r="G19" i="61"/>
  <c r="G27" i="61"/>
  <c r="M20" i="63"/>
  <c r="N30" i="63"/>
  <c r="N26" i="63" s="1"/>
  <c r="H68" i="63"/>
  <c r="L68" i="63"/>
  <c r="I92" i="63"/>
  <c r="M92" i="63"/>
  <c r="N126" i="63"/>
  <c r="H238" i="63"/>
  <c r="L238" i="63"/>
  <c r="K287" i="63"/>
  <c r="K284" i="63" s="1"/>
  <c r="N296" i="63"/>
  <c r="I303" i="63"/>
  <c r="M303" i="63"/>
  <c r="M272" i="63" s="1"/>
  <c r="G180" i="64"/>
  <c r="I201" i="64"/>
  <c r="H255" i="64"/>
  <c r="G256" i="64"/>
  <c r="G255" i="64" s="1"/>
  <c r="G21" i="61"/>
  <c r="G14" i="63"/>
  <c r="N21" i="63"/>
  <c r="N36" i="63"/>
  <c r="N42" i="63"/>
  <c r="J58" i="63"/>
  <c r="J19" i="63" s="1"/>
  <c r="I58" i="63"/>
  <c r="G143" i="63"/>
  <c r="K143" i="63"/>
  <c r="N201" i="63"/>
  <c r="G273" i="63"/>
  <c r="K273" i="63"/>
  <c r="G296" i="63"/>
  <c r="K296" i="63"/>
  <c r="J87" i="64"/>
  <c r="G23" i="61"/>
  <c r="G20" i="63"/>
  <c r="G19" i="63" s="1"/>
  <c r="K20" i="63"/>
  <c r="K19" i="63" s="1"/>
  <c r="M58" i="63"/>
  <c r="J68" i="63"/>
  <c r="N68" i="63"/>
  <c r="G82" i="63"/>
  <c r="K82" i="63"/>
  <c r="G99" i="63"/>
  <c r="H180" i="63"/>
  <c r="L180" i="63"/>
  <c r="J210" i="63"/>
  <c r="I284" i="63"/>
  <c r="N291" i="63"/>
  <c r="N316" i="63"/>
  <c r="N315" i="63" s="1"/>
  <c r="I315" i="63"/>
  <c r="M315" i="63"/>
  <c r="I20" i="64"/>
  <c r="I19" i="64" s="1"/>
  <c r="H42" i="64"/>
  <c r="H19" i="64" s="1"/>
  <c r="H143" i="64"/>
  <c r="H225" i="64"/>
  <c r="M99" i="63"/>
  <c r="I99" i="63"/>
  <c r="J125" i="63"/>
  <c r="N168" i="63"/>
  <c r="H189" i="63"/>
  <c r="L189" i="63"/>
  <c r="I201" i="63"/>
  <c r="M201" i="63"/>
  <c r="G201" i="63"/>
  <c r="K201" i="63"/>
  <c r="N226" i="63"/>
  <c r="H296" i="63"/>
  <c r="L296" i="63"/>
  <c r="N303" i="63"/>
  <c r="J303" i="63"/>
  <c r="G14" i="64"/>
  <c r="J42" i="64"/>
  <c r="G68" i="64"/>
  <c r="I116" i="64"/>
  <c r="G125" i="64"/>
  <c r="H180" i="64"/>
  <c r="H189" i="64"/>
  <c r="G201" i="64"/>
  <c r="G210" i="64"/>
  <c r="H210" i="64"/>
  <c r="J226" i="64"/>
  <c r="I291" i="64"/>
  <c r="H315" i="64"/>
  <c r="I82" i="63"/>
  <c r="M82" i="63"/>
  <c r="K116" i="63"/>
  <c r="H125" i="63"/>
  <c r="L125" i="63"/>
  <c r="N157" i="63"/>
  <c r="I172" i="63"/>
  <c r="M172" i="63"/>
  <c r="H201" i="63"/>
  <c r="L201" i="63"/>
  <c r="N211" i="63"/>
  <c r="N210" i="63" s="1"/>
  <c r="G225" i="63"/>
  <c r="K225" i="63"/>
  <c r="K171" i="63" s="1"/>
  <c r="J225" i="63"/>
  <c r="M225" i="63"/>
  <c r="J238" i="63"/>
  <c r="N239" i="63"/>
  <c r="N238" i="63" s="1"/>
  <c r="H256" i="63"/>
  <c r="H255" i="63" s="1"/>
  <c r="L256" i="63"/>
  <c r="L255" i="63" s="1"/>
  <c r="G256" i="63"/>
  <c r="G255" i="63" s="1"/>
  <c r="K256" i="63"/>
  <c r="K255" i="63" s="1"/>
  <c r="N273" i="63"/>
  <c r="G303" i="63"/>
  <c r="K303" i="63"/>
  <c r="J315" i="63"/>
  <c r="J272" i="63" s="1"/>
  <c r="J104" i="64"/>
  <c r="G99" i="64"/>
  <c r="H116" i="64"/>
  <c r="J164" i="64"/>
  <c r="I189" i="64"/>
  <c r="G189" i="64"/>
  <c r="G225" i="64"/>
  <c r="J245" i="64"/>
  <c r="J249" i="64"/>
  <c r="J251" i="64"/>
  <c r="H273" i="64"/>
  <c r="H272" i="64" s="1"/>
  <c r="G273" i="64"/>
  <c r="I284" i="64"/>
  <c r="I315" i="64"/>
  <c r="J100" i="64"/>
  <c r="J211" i="64"/>
  <c r="J257" i="64"/>
  <c r="G20" i="64"/>
  <c r="G19" i="64" s="1"/>
  <c r="H68" i="64"/>
  <c r="H125" i="64"/>
  <c r="J144" i="64"/>
  <c r="J83" i="64"/>
  <c r="J82" i="64" s="1"/>
  <c r="J141" i="64"/>
  <c r="J61" i="64"/>
  <c r="J58" i="64" s="1"/>
  <c r="I67" i="64"/>
  <c r="J80" i="64"/>
  <c r="J123" i="64"/>
  <c r="J116" i="64" s="1"/>
  <c r="J150" i="64"/>
  <c r="J306" i="64"/>
  <c r="J303" i="64" s="1"/>
  <c r="J112" i="64"/>
  <c r="J37" i="64"/>
  <c r="J20" i="64" s="1"/>
  <c r="J75" i="64"/>
  <c r="J97" i="64"/>
  <c r="J92" i="64" s="1"/>
  <c r="J126" i="64"/>
  <c r="J168" i="64"/>
  <c r="J297" i="64"/>
  <c r="J296" i="64" s="1"/>
  <c r="I172" i="64"/>
  <c r="I210" i="64"/>
  <c r="H238" i="64"/>
  <c r="J265" i="64"/>
  <c r="J264" i="64" s="1"/>
  <c r="G284" i="64"/>
  <c r="J187" i="64"/>
  <c r="J180" i="64" s="1"/>
  <c r="J204" i="64"/>
  <c r="J201" i="64" s="1"/>
  <c r="J219" i="64"/>
  <c r="J233" i="64"/>
  <c r="J225" i="64" s="1"/>
  <c r="J242" i="64"/>
  <c r="J253" i="64"/>
  <c r="J238" i="64" s="1"/>
  <c r="J274" i="64"/>
  <c r="J273" i="64" s="1"/>
  <c r="J157" i="64"/>
  <c r="J190" i="64"/>
  <c r="J189" i="64" s="1"/>
  <c r="J262" i="64"/>
  <c r="J268" i="64"/>
  <c r="J267" i="64" s="1"/>
  <c r="J294" i="64"/>
  <c r="J291" i="64" s="1"/>
  <c r="I20" i="63"/>
  <c r="I19" i="63" s="1"/>
  <c r="M19" i="63"/>
  <c r="H58" i="63"/>
  <c r="N99" i="63"/>
  <c r="N35" i="63"/>
  <c r="N82" i="63"/>
  <c r="L19" i="63"/>
  <c r="G67" i="63"/>
  <c r="N60" i="63"/>
  <c r="N62" i="63"/>
  <c r="N64" i="63"/>
  <c r="H35" i="63"/>
  <c r="H20" i="63" s="1"/>
  <c r="H19" i="63" s="1"/>
  <c r="H99" i="63"/>
  <c r="L99" i="63"/>
  <c r="I116" i="63"/>
  <c r="M116" i="63"/>
  <c r="N131" i="63"/>
  <c r="N125" i="63" s="1"/>
  <c r="J143" i="63"/>
  <c r="J67" i="63" s="1"/>
  <c r="N148" i="63"/>
  <c r="N150" i="63"/>
  <c r="N154" i="63"/>
  <c r="N164" i="63"/>
  <c r="I171" i="63"/>
  <c r="N185" i="63"/>
  <c r="N180" i="63" s="1"/>
  <c r="N93" i="63"/>
  <c r="N92" i="63" s="1"/>
  <c r="H143" i="63"/>
  <c r="L143" i="63"/>
  <c r="N256" i="63"/>
  <c r="N255" i="63" s="1"/>
  <c r="G272" i="63"/>
  <c r="H287" i="63"/>
  <c r="H284" i="63" s="1"/>
  <c r="L287" i="63"/>
  <c r="L284" i="63" s="1"/>
  <c r="I143" i="63"/>
  <c r="M143" i="63"/>
  <c r="N284" i="63"/>
  <c r="N235" i="63"/>
  <c r="F31" i="62"/>
  <c r="I12" i="61"/>
  <c r="I22" i="61"/>
  <c r="I24" i="61"/>
  <c r="I31" i="61"/>
  <c r="H11" i="61"/>
  <c r="H10" i="61" s="1"/>
  <c r="F12" i="61"/>
  <c r="F10" i="61" s="1"/>
  <c r="H14" i="61"/>
  <c r="H13" i="61" s="1"/>
  <c r="E15" i="61"/>
  <c r="F16" i="61"/>
  <c r="H17" i="61"/>
  <c r="F18" i="61"/>
  <c r="H19" i="61"/>
  <c r="F20" i="61"/>
  <c r="H21" i="61"/>
  <c r="F22" i="61"/>
  <c r="H23" i="61"/>
  <c r="F24" i="61"/>
  <c r="H25" i="61"/>
  <c r="F26" i="61"/>
  <c r="H27" i="61"/>
  <c r="F28" i="61"/>
  <c r="H29" i="61"/>
  <c r="E30" i="61"/>
  <c r="F31" i="61"/>
  <c r="H32" i="61"/>
  <c r="H30" i="61" s="1"/>
  <c r="I16" i="61"/>
  <c r="I18" i="61"/>
  <c r="I20" i="61"/>
  <c r="I11" i="61"/>
  <c r="I10" i="61" s="1"/>
  <c r="G12" i="61"/>
  <c r="G10" i="61" s="1"/>
  <c r="I14" i="61"/>
  <c r="I13" i="61" s="1"/>
  <c r="G16" i="61"/>
  <c r="I17" i="61"/>
  <c r="G18" i="61"/>
  <c r="I19" i="61"/>
  <c r="G20" i="61"/>
  <c r="I21" i="61"/>
  <c r="G22" i="61"/>
  <c r="I23" i="61"/>
  <c r="G24" i="61"/>
  <c r="I25" i="61"/>
  <c r="G26" i="61"/>
  <c r="I27" i="61"/>
  <c r="G28" i="61"/>
  <c r="I29" i="61"/>
  <c r="G31" i="61"/>
  <c r="I32" i="61"/>
  <c r="I26" i="61"/>
  <c r="I28" i="61"/>
  <c r="E10" i="61"/>
  <c r="E13" i="61"/>
  <c r="N143" i="63" l="1"/>
  <c r="N67" i="63" s="1"/>
  <c r="J210" i="64"/>
  <c r="J99" i="64"/>
  <c r="G272" i="64"/>
  <c r="M171" i="63"/>
  <c r="H171" i="64"/>
  <c r="G171" i="63"/>
  <c r="I272" i="63"/>
  <c r="J171" i="63"/>
  <c r="K67" i="63"/>
  <c r="K272" i="63"/>
  <c r="N20" i="63"/>
  <c r="I272" i="64"/>
  <c r="K18" i="63"/>
  <c r="I67" i="63"/>
  <c r="I18" i="63" s="1"/>
  <c r="G18" i="63"/>
  <c r="H171" i="63"/>
  <c r="G30" i="61"/>
  <c r="I15" i="61"/>
  <c r="H15" i="61"/>
  <c r="L272" i="63"/>
  <c r="L67" i="63"/>
  <c r="J68" i="64"/>
  <c r="J19" i="64"/>
  <c r="G171" i="64"/>
  <c r="N272" i="63"/>
  <c r="H272" i="63"/>
  <c r="H67" i="63"/>
  <c r="F30" i="61"/>
  <c r="I30" i="61"/>
  <c r="M67" i="63"/>
  <c r="M18" i="63" s="1"/>
  <c r="G67" i="64"/>
  <c r="G18" i="64" s="1"/>
  <c r="L171" i="63"/>
  <c r="J171" i="64"/>
  <c r="J143" i="64"/>
  <c r="I171" i="64"/>
  <c r="I18" i="64" s="1"/>
  <c r="J125" i="64"/>
  <c r="J256" i="64"/>
  <c r="J255" i="64" s="1"/>
  <c r="J272" i="64"/>
  <c r="H67" i="64"/>
  <c r="H18" i="64" s="1"/>
  <c r="N59" i="63"/>
  <c r="N63" i="63"/>
  <c r="N233" i="63"/>
  <c r="N225" i="63" s="1"/>
  <c r="N171" i="63" s="1"/>
  <c r="N61" i="63"/>
  <c r="J18" i="63"/>
  <c r="G18" i="62"/>
  <c r="G28" i="62"/>
  <c r="G17" i="62"/>
  <c r="G30" i="62"/>
  <c r="G27" i="62"/>
  <c r="G22" i="62"/>
  <c r="G16" i="62"/>
  <c r="G11" i="62"/>
  <c r="G10" i="62" s="1"/>
  <c r="G9" i="62" s="1"/>
  <c r="G29" i="62"/>
  <c r="G21" i="62"/>
  <c r="G15" i="62"/>
  <c r="G13" i="62" s="1"/>
  <c r="F15" i="61"/>
  <c r="G15" i="61"/>
  <c r="L18" i="63" l="1"/>
  <c r="H18" i="63"/>
  <c r="J67" i="64"/>
  <c r="J18" i="64" s="1"/>
  <c r="K317" i="64"/>
  <c r="K314" i="64"/>
  <c r="K313" i="64" s="1"/>
  <c r="K312" i="64" s="1"/>
  <c r="K221" i="64"/>
  <c r="K214" i="64"/>
  <c r="K212" i="64"/>
  <c r="K209" i="64"/>
  <c r="K208" i="64" s="1"/>
  <c r="K324" i="64"/>
  <c r="K323" i="64" s="1"/>
  <c r="K305" i="64"/>
  <c r="K304" i="64" s="1"/>
  <c r="K293" i="64"/>
  <c r="K292" i="64" s="1"/>
  <c r="K290" i="64"/>
  <c r="K289" i="64" s="1"/>
  <c r="K261" i="64"/>
  <c r="K260" i="64" s="1"/>
  <c r="K250" i="64"/>
  <c r="K249" i="64" s="1"/>
  <c r="K244" i="64"/>
  <c r="K232" i="64"/>
  <c r="K230" i="64"/>
  <c r="K228" i="64"/>
  <c r="K218" i="64"/>
  <c r="K156" i="64"/>
  <c r="K281" i="64"/>
  <c r="K280" i="64" s="1"/>
  <c r="K320" i="64"/>
  <c r="K319" i="64" s="1"/>
  <c r="K277" i="64"/>
  <c r="K276" i="64" s="1"/>
  <c r="K246" i="64"/>
  <c r="K245" i="64" s="1"/>
  <c r="K227" i="64"/>
  <c r="K207" i="64"/>
  <c r="K206" i="64" s="1"/>
  <c r="K174" i="64"/>
  <c r="K173" i="64" s="1"/>
  <c r="K166" i="64"/>
  <c r="K283" i="64"/>
  <c r="K282" i="64" s="1"/>
  <c r="K254" i="64"/>
  <c r="K253" i="64" s="1"/>
  <c r="K243" i="64"/>
  <c r="K242" i="64" s="1"/>
  <c r="K229" i="64"/>
  <c r="K179" i="64"/>
  <c r="K178" i="64" s="1"/>
  <c r="K155" i="64"/>
  <c r="K151" i="64"/>
  <c r="K140" i="64"/>
  <c r="K138" i="64"/>
  <c r="K136" i="64"/>
  <c r="K134" i="64"/>
  <c r="K132" i="64"/>
  <c r="K122" i="64"/>
  <c r="K121" i="64" s="1"/>
  <c r="K111" i="64"/>
  <c r="K110" i="64" s="1"/>
  <c r="K96" i="64"/>
  <c r="K95" i="64" s="1"/>
  <c r="K79" i="64"/>
  <c r="K78" i="64" s="1"/>
  <c r="K74" i="64"/>
  <c r="K73" i="64" s="1"/>
  <c r="K60" i="64"/>
  <c r="K59" i="64" s="1"/>
  <c r="K57" i="64"/>
  <c r="K52" i="64"/>
  <c r="K50" i="64"/>
  <c r="K48" i="64"/>
  <c r="K46" i="64"/>
  <c r="K36" i="64"/>
  <c r="K35" i="64" s="1"/>
  <c r="K31" i="64"/>
  <c r="K29" i="64"/>
  <c r="K27" i="64"/>
  <c r="K24" i="64"/>
  <c r="K22" i="64"/>
  <c r="K309" i="64"/>
  <c r="K308" i="64" s="1"/>
  <c r="K300" i="64"/>
  <c r="K299" i="64" s="1"/>
  <c r="K286" i="64"/>
  <c r="K285" i="64" s="1"/>
  <c r="K231" i="64"/>
  <c r="K224" i="64"/>
  <c r="K223" i="64" s="1"/>
  <c r="K217" i="64"/>
  <c r="K193" i="64"/>
  <c r="K192" i="64" s="1"/>
  <c r="K271" i="64"/>
  <c r="K270" i="64" s="1"/>
  <c r="K139" i="64"/>
  <c r="K118" i="64"/>
  <c r="K117" i="64" s="1"/>
  <c r="K64" i="64"/>
  <c r="K63" i="64" s="1"/>
  <c r="K53" i="64"/>
  <c r="K25" i="64"/>
  <c r="K23" i="64"/>
  <c r="K182" i="64"/>
  <c r="K181" i="64" s="1"/>
  <c r="K147" i="64"/>
  <c r="K146" i="64" s="1"/>
  <c r="K133" i="64"/>
  <c r="K56" i="64"/>
  <c r="K55" i="64" s="1"/>
  <c r="K54" i="64" s="1"/>
  <c r="K47" i="64"/>
  <c r="K28" i="64"/>
  <c r="K89" i="64"/>
  <c r="K88" i="64" s="1"/>
  <c r="K70" i="64"/>
  <c r="K69" i="64" s="1"/>
  <c r="K51" i="64"/>
  <c r="K135" i="64"/>
  <c r="K115" i="64"/>
  <c r="K114" i="64" s="1"/>
  <c r="K103" i="64"/>
  <c r="K102" i="64" s="1"/>
  <c r="K86" i="64"/>
  <c r="K85" i="64" s="1"/>
  <c r="K49" i="64"/>
  <c r="K30" i="64"/>
  <c r="K137" i="64"/>
  <c r="K32" i="64"/>
  <c r="K279" i="64"/>
  <c r="K278" i="64" s="1"/>
  <c r="K72" i="64"/>
  <c r="K71" i="64" s="1"/>
  <c r="K108" i="64"/>
  <c r="K145" i="64"/>
  <c r="K144" i="64" s="1"/>
  <c r="K107" i="64"/>
  <c r="K41" i="64"/>
  <c r="K109" i="64"/>
  <c r="K39" i="64"/>
  <c r="K120" i="64"/>
  <c r="K119" i="64" s="1"/>
  <c r="K38" i="64"/>
  <c r="K98" i="64"/>
  <c r="K97" i="64" s="1"/>
  <c r="K149" i="64"/>
  <c r="K148" i="64" s="1"/>
  <c r="K160" i="64"/>
  <c r="K184" i="64"/>
  <c r="K183" i="64" s="1"/>
  <c r="K241" i="64"/>
  <c r="K101" i="64"/>
  <c r="K100" i="64" s="1"/>
  <c r="K240" i="64"/>
  <c r="K239" i="64" s="1"/>
  <c r="K44" i="64"/>
  <c r="K43" i="64" s="1"/>
  <c r="K153" i="64"/>
  <c r="K77" i="64"/>
  <c r="K163" i="64"/>
  <c r="K106" i="64"/>
  <c r="K167" i="64"/>
  <c r="K170" i="64"/>
  <c r="K252" i="64"/>
  <c r="K251" i="64" s="1"/>
  <c r="K311" i="64"/>
  <c r="K310" i="64" s="1"/>
  <c r="K158" i="64"/>
  <c r="K200" i="64"/>
  <c r="K199" i="64" s="1"/>
  <c r="K198" i="64" s="1"/>
  <c r="K128" i="64"/>
  <c r="K34" i="64"/>
  <c r="K33" i="64" s="1"/>
  <c r="K91" i="64"/>
  <c r="K90" i="64" s="1"/>
  <c r="K129" i="64"/>
  <c r="K84" i="64"/>
  <c r="K83" i="64" s="1"/>
  <c r="K82" i="64" s="1"/>
  <c r="K142" i="64"/>
  <c r="K141" i="64" s="1"/>
  <c r="K81" i="64"/>
  <c r="K80" i="64" s="1"/>
  <c r="K124" i="64"/>
  <c r="K123" i="64" s="1"/>
  <c r="K176" i="64"/>
  <c r="K76" i="64"/>
  <c r="K298" i="64"/>
  <c r="K297" i="64" s="1"/>
  <c r="K237" i="64"/>
  <c r="K259" i="64"/>
  <c r="K188" i="64"/>
  <c r="K187" i="64" s="1"/>
  <c r="K205" i="64"/>
  <c r="K204" i="64" s="1"/>
  <c r="K234" i="64"/>
  <c r="K275" i="64"/>
  <c r="K274" i="64" s="1"/>
  <c r="K273" i="64" s="1"/>
  <c r="K318" i="64"/>
  <c r="K162" i="64"/>
  <c r="K216" i="64"/>
  <c r="K263" i="64"/>
  <c r="K262" i="64" s="1"/>
  <c r="K295" i="64"/>
  <c r="K294" i="64" s="1"/>
  <c r="K197" i="64"/>
  <c r="K196" i="64" s="1"/>
  <c r="K66" i="64"/>
  <c r="K65" i="64" s="1"/>
  <c r="K213" i="64"/>
  <c r="K258" i="64"/>
  <c r="K40" i="64"/>
  <c r="K94" i="64"/>
  <c r="K93" i="64" s="1"/>
  <c r="K236" i="64"/>
  <c r="K159" i="64"/>
  <c r="K62" i="64"/>
  <c r="K61" i="64" s="1"/>
  <c r="K105" i="64"/>
  <c r="K130" i="64"/>
  <c r="K222" i="64"/>
  <c r="K307" i="64"/>
  <c r="K306" i="64" s="1"/>
  <c r="K113" i="64"/>
  <c r="K112" i="64" s="1"/>
  <c r="K127" i="64"/>
  <c r="K126" i="64" s="1"/>
  <c r="K169" i="64"/>
  <c r="K322" i="64"/>
  <c r="K321" i="64" s="1"/>
  <c r="K177" i="64"/>
  <c r="K161" i="64"/>
  <c r="K195" i="64"/>
  <c r="K194" i="64" s="1"/>
  <c r="K288" i="64"/>
  <c r="K287" i="64" s="1"/>
  <c r="K152" i="64"/>
  <c r="K235" i="64"/>
  <c r="K328" i="64"/>
  <c r="K327" i="64" s="1"/>
  <c r="K326" i="64" s="1"/>
  <c r="K325" i="64" s="1"/>
  <c r="K248" i="64"/>
  <c r="K247" i="64" s="1"/>
  <c r="K266" i="64"/>
  <c r="K265" i="64" s="1"/>
  <c r="K264" i="64" s="1"/>
  <c r="K203" i="64"/>
  <c r="K202" i="64" s="1"/>
  <c r="K220" i="64"/>
  <c r="K302" i="64"/>
  <c r="K301" i="64" s="1"/>
  <c r="K191" i="64"/>
  <c r="K190" i="64" s="1"/>
  <c r="K269" i="64"/>
  <c r="K268" i="64" s="1"/>
  <c r="K267" i="64" s="1"/>
  <c r="K165" i="64"/>
  <c r="K186" i="64"/>
  <c r="K185" i="64" s="1"/>
  <c r="N58" i="63"/>
  <c r="N19" i="63" s="1"/>
  <c r="N18" i="63" s="1"/>
  <c r="G26" i="62"/>
  <c r="G25" i="62" s="1"/>
  <c r="G24" i="62" s="1"/>
  <c r="G23" i="62" s="1"/>
  <c r="G20" i="62"/>
  <c r="G19" i="62"/>
  <c r="G12" i="62" s="1"/>
  <c r="G14" i="62"/>
  <c r="K175" i="64" l="1"/>
  <c r="K164" i="64"/>
  <c r="K219" i="64"/>
  <c r="K168" i="64"/>
  <c r="K257" i="64"/>
  <c r="K256" i="64" s="1"/>
  <c r="K255" i="64" s="1"/>
  <c r="K75" i="64"/>
  <c r="K37" i="64"/>
  <c r="K87" i="64"/>
  <c r="K58" i="64"/>
  <c r="K154" i="64"/>
  <c r="K303" i="64"/>
  <c r="K201" i="64"/>
  <c r="K238" i="64"/>
  <c r="K21" i="64"/>
  <c r="K226" i="64"/>
  <c r="K189" i="64"/>
  <c r="K104" i="64"/>
  <c r="K92" i="64"/>
  <c r="K215" i="64"/>
  <c r="K233" i="64"/>
  <c r="K99" i="64"/>
  <c r="K180" i="64"/>
  <c r="K284" i="64"/>
  <c r="K131" i="64"/>
  <c r="K125" i="64" s="1"/>
  <c r="K296" i="64"/>
  <c r="K157" i="64"/>
  <c r="K68" i="64"/>
  <c r="K116" i="64"/>
  <c r="K26" i="64"/>
  <c r="K45" i="64"/>
  <c r="K42" i="64" s="1"/>
  <c r="K150" i="64"/>
  <c r="K172" i="64"/>
  <c r="K291" i="64"/>
  <c r="K211" i="64"/>
  <c r="K316" i="64"/>
  <c r="K315" i="64" s="1"/>
  <c r="O243" i="63"/>
  <c r="O234" i="63"/>
  <c r="O320" i="63"/>
  <c r="O309" i="63"/>
  <c r="O308" i="63" s="1"/>
  <c r="O298" i="63"/>
  <c r="O297" i="63" s="1"/>
  <c r="O295" i="63"/>
  <c r="O294" i="63" s="1"/>
  <c r="O277" i="63"/>
  <c r="O276" i="63" s="1"/>
  <c r="O271" i="63"/>
  <c r="O270" i="63" s="1"/>
  <c r="O254" i="63"/>
  <c r="O253" i="63" s="1"/>
  <c r="O246" i="63"/>
  <c r="O245" i="63" s="1"/>
  <c r="O241" i="63"/>
  <c r="O236" i="63"/>
  <c r="O232" i="63"/>
  <c r="O230" i="63"/>
  <c r="O228" i="63"/>
  <c r="O218" i="63"/>
  <c r="O216" i="63"/>
  <c r="O203" i="63"/>
  <c r="O202" i="63" s="1"/>
  <c r="O200" i="63"/>
  <c r="O199" i="63" s="1"/>
  <c r="O198" i="63" s="1"/>
  <c r="O197" i="63"/>
  <c r="O188" i="63"/>
  <c r="O187" i="63" s="1"/>
  <c r="O177" i="63"/>
  <c r="O166" i="63"/>
  <c r="O162" i="63"/>
  <c r="O155" i="63"/>
  <c r="O142" i="63"/>
  <c r="O141" i="63" s="1"/>
  <c r="O129" i="63"/>
  <c r="O124" i="63"/>
  <c r="O123" i="63" s="1"/>
  <c r="O115" i="63"/>
  <c r="O114" i="63" s="1"/>
  <c r="O108" i="63"/>
  <c r="O79" i="63"/>
  <c r="O78" i="63" s="1"/>
  <c r="O74" i="63"/>
  <c r="O73" i="63" s="1"/>
  <c r="O57" i="63"/>
  <c r="O52" i="63"/>
  <c r="O50" i="63"/>
  <c r="O48" i="63"/>
  <c r="O46" i="63"/>
  <c r="O34" i="63"/>
  <c r="O33" i="63" s="1"/>
  <c r="O28" i="63"/>
  <c r="O151" i="63"/>
  <c r="O145" i="63"/>
  <c r="O144" i="63" s="1"/>
  <c r="O138" i="63"/>
  <c r="O136" i="63"/>
  <c r="O134" i="63"/>
  <c r="O132" i="63"/>
  <c r="O111" i="63"/>
  <c r="O110" i="63" s="1"/>
  <c r="O96" i="63"/>
  <c r="O95" i="63" s="1"/>
  <c r="O84" i="63"/>
  <c r="O83" i="63" s="1"/>
  <c r="O81" i="63"/>
  <c r="O80" i="63" s="1"/>
  <c r="O76" i="63"/>
  <c r="O40" i="63"/>
  <c r="O38" i="63"/>
  <c r="O31" i="63"/>
  <c r="O25" i="63"/>
  <c r="O23" i="63"/>
  <c r="O191" i="63"/>
  <c r="O190" i="63" s="1"/>
  <c r="O118" i="63"/>
  <c r="O117" i="63" s="1"/>
  <c r="O174" i="63"/>
  <c r="O173" i="63" s="1"/>
  <c r="O160" i="63"/>
  <c r="O137" i="63"/>
  <c r="O135" i="63"/>
  <c r="O133" i="63"/>
  <c r="O127" i="63"/>
  <c r="O113" i="63"/>
  <c r="O112" i="63" s="1"/>
  <c r="O106" i="63"/>
  <c r="O103" i="63"/>
  <c r="O102" i="63" s="1"/>
  <c r="O98" i="63"/>
  <c r="O97" i="63" s="1"/>
  <c r="O77" i="63"/>
  <c r="O72" i="63"/>
  <c r="O71" i="63" s="1"/>
  <c r="O66" i="63"/>
  <c r="O65" i="63" s="1"/>
  <c r="O44" i="63"/>
  <c r="O43" i="63" s="1"/>
  <c r="O41" i="63"/>
  <c r="O39" i="63"/>
  <c r="O32" i="63"/>
  <c r="O30" i="63"/>
  <c r="O24" i="63"/>
  <c r="O22" i="63"/>
  <c r="O130" i="63"/>
  <c r="O167" i="63"/>
  <c r="O222" i="63"/>
  <c r="O322" i="63"/>
  <c r="O56" i="63"/>
  <c r="O229" i="63"/>
  <c r="O159" i="63"/>
  <c r="O220" i="63"/>
  <c r="O91" i="63"/>
  <c r="O90" i="63" s="1"/>
  <c r="O184" i="63"/>
  <c r="O183" i="63" s="1"/>
  <c r="O286" i="63"/>
  <c r="O285" i="63" s="1"/>
  <c r="O240" i="63"/>
  <c r="O49" i="63"/>
  <c r="O140" i="63"/>
  <c r="O29" i="63"/>
  <c r="O47" i="63"/>
  <c r="O147" i="63"/>
  <c r="O146" i="63" s="1"/>
  <c r="O179" i="63"/>
  <c r="O178" i="63" s="1"/>
  <c r="O323" i="63"/>
  <c r="O70" i="63"/>
  <c r="O69" i="63" s="1"/>
  <c r="O165" i="63"/>
  <c r="O248" i="63"/>
  <c r="O247" i="63" s="1"/>
  <c r="O300" i="63"/>
  <c r="O299" i="63" s="1"/>
  <c r="O105" i="63"/>
  <c r="O170" i="63"/>
  <c r="O237" i="63"/>
  <c r="O120" i="63"/>
  <c r="O119" i="63" s="1"/>
  <c r="O152" i="63"/>
  <c r="O231" i="63"/>
  <c r="O321" i="63"/>
  <c r="O195" i="63"/>
  <c r="O194" i="63" s="1"/>
  <c r="O252" i="63"/>
  <c r="O251" i="63" s="1"/>
  <c r="O269" i="63"/>
  <c r="O268" i="63" s="1"/>
  <c r="O290" i="63"/>
  <c r="O289" i="63" s="1"/>
  <c r="O207" i="63"/>
  <c r="O206" i="63" s="1"/>
  <c r="O250" i="63"/>
  <c r="O249" i="63" s="1"/>
  <c r="O305" i="63"/>
  <c r="O304" i="63" s="1"/>
  <c r="O53" i="63"/>
  <c r="O51" i="63"/>
  <c r="O153" i="63"/>
  <c r="O94" i="63"/>
  <c r="O93" i="63" s="1"/>
  <c r="O156" i="63"/>
  <c r="O182" i="63"/>
  <c r="O181" i="63" s="1"/>
  <c r="O288" i="63"/>
  <c r="O27" i="63"/>
  <c r="O86" i="63"/>
  <c r="O85" i="63" s="1"/>
  <c r="O101" i="63"/>
  <c r="O100" i="63" s="1"/>
  <c r="O122" i="63"/>
  <c r="O121" i="63" s="1"/>
  <c r="O158" i="63"/>
  <c r="O169" i="63"/>
  <c r="O168" i="63" s="1"/>
  <c r="O186" i="63"/>
  <c r="O185" i="63" s="1"/>
  <c r="O311" i="63"/>
  <c r="O310" i="63" s="1"/>
  <c r="O205" i="63"/>
  <c r="O204" i="63" s="1"/>
  <c r="O318" i="63"/>
  <c r="O139" i="63"/>
  <c r="O244" i="63"/>
  <c r="O328" i="63"/>
  <c r="O327" i="63" s="1"/>
  <c r="O326" i="63" s="1"/>
  <c r="O325" i="63" s="1"/>
  <c r="O209" i="63"/>
  <c r="O208" i="63" s="1"/>
  <c r="O258" i="63"/>
  <c r="O275" i="63"/>
  <c r="O274" i="63" s="1"/>
  <c r="O293" i="63"/>
  <c r="O292" i="63" s="1"/>
  <c r="O291" i="63" s="1"/>
  <c r="O224" i="63"/>
  <c r="O223" i="63" s="1"/>
  <c r="O261" i="63"/>
  <c r="O260" i="63" s="1"/>
  <c r="O324" i="63"/>
  <c r="O36" i="63"/>
  <c r="O35" i="63" s="1"/>
  <c r="O109" i="63"/>
  <c r="O163" i="63"/>
  <c r="O217" i="63"/>
  <c r="O314" i="63"/>
  <c r="O313" i="63" s="1"/>
  <c r="O312" i="63" s="1"/>
  <c r="O89" i="63"/>
  <c r="O88" i="63" s="1"/>
  <c r="O87" i="63" s="1"/>
  <c r="O107" i="63"/>
  <c r="O128" i="63"/>
  <c r="O149" i="63"/>
  <c r="O148" i="63" s="1"/>
  <c r="O161" i="63"/>
  <c r="O213" i="63"/>
  <c r="O317" i="63"/>
  <c r="O214" i="63"/>
  <c r="O279" i="63"/>
  <c r="O278" i="63" s="1"/>
  <c r="O319" i="63"/>
  <c r="O221" i="63"/>
  <c r="O259" i="63"/>
  <c r="O176" i="63"/>
  <c r="O175" i="63" s="1"/>
  <c r="O212" i="63"/>
  <c r="O263" i="63"/>
  <c r="O262" i="63" s="1"/>
  <c r="O283" i="63"/>
  <c r="O282" i="63" s="1"/>
  <c r="O307" i="63"/>
  <c r="O306" i="63" s="1"/>
  <c r="O227" i="63"/>
  <c r="O281" i="63"/>
  <c r="O280" i="63" s="1"/>
  <c r="O266" i="63"/>
  <c r="O265" i="63" s="1"/>
  <c r="O264" i="63" s="1"/>
  <c r="O193" i="63"/>
  <c r="O302" i="63"/>
  <c r="O301" i="63" s="1"/>
  <c r="O235" i="63"/>
  <c r="O60" i="63"/>
  <c r="O59" i="63" s="1"/>
  <c r="O64" i="63"/>
  <c r="O63" i="63" s="1"/>
  <c r="O62" i="63"/>
  <c r="O61" i="63" s="1"/>
  <c r="G31" i="62"/>
  <c r="K272" i="64" l="1"/>
  <c r="O192" i="63"/>
  <c r="K210" i="64"/>
  <c r="K143" i="64"/>
  <c r="K67" i="64" s="1"/>
  <c r="O26" i="63"/>
  <c r="O92" i="63"/>
  <c r="O267" i="63"/>
  <c r="O164" i="63"/>
  <c r="O55" i="63"/>
  <c r="O54" i="63" s="1"/>
  <c r="O75" i="63"/>
  <c r="K225" i="64"/>
  <c r="K171" i="64" s="1"/>
  <c r="K20" i="64"/>
  <c r="K19" i="64" s="1"/>
  <c r="O157" i="63"/>
  <c r="O303" i="63"/>
  <c r="O226" i="63"/>
  <c r="O211" i="63"/>
  <c r="O257" i="63"/>
  <c r="O256" i="63" s="1"/>
  <c r="O180" i="63"/>
  <c r="O37" i="63"/>
  <c r="O82" i="63"/>
  <c r="O150" i="63"/>
  <c r="O196" i="63"/>
  <c r="O189" i="63" s="1"/>
  <c r="O126" i="63"/>
  <c r="O125" i="63" s="1"/>
  <c r="O58" i="63"/>
  <c r="O172" i="63"/>
  <c r="O201" i="63"/>
  <c r="O233" i="63"/>
  <c r="O316" i="63"/>
  <c r="O315" i="63" s="1"/>
  <c r="O273" i="63"/>
  <c r="O287" i="63"/>
  <c r="O284" i="63" s="1"/>
  <c r="O104" i="63"/>
  <c r="O99" i="63" s="1"/>
  <c r="O68" i="63"/>
  <c r="O239" i="63"/>
  <c r="O219" i="63"/>
  <c r="O21" i="63"/>
  <c r="O116" i="63"/>
  <c r="O131" i="63"/>
  <c r="O45" i="63"/>
  <c r="O42" i="63" s="1"/>
  <c r="O154" i="63"/>
  <c r="O215" i="63"/>
  <c r="O296" i="63"/>
  <c r="O242" i="63"/>
  <c r="O238" i="63" l="1"/>
  <c r="O143" i="63"/>
  <c r="O255" i="63"/>
  <c r="K18" i="64"/>
  <c r="O67" i="63"/>
  <c r="O210" i="63"/>
  <c r="O20" i="63"/>
  <c r="O19" i="63" s="1"/>
  <c r="O225" i="63"/>
  <c r="O272" i="63"/>
  <c r="O171" i="63"/>
  <c r="O18" i="63" l="1"/>
  <c r="O9" i="56" l="1"/>
  <c r="O10" i="56"/>
  <c r="O11" i="56"/>
  <c r="O12" i="56"/>
  <c r="O13" i="56"/>
  <c r="O14" i="56"/>
  <c r="O15" i="56"/>
  <c r="O16" i="56"/>
  <c r="O17" i="56"/>
  <c r="O18" i="56"/>
  <c r="O19" i="56"/>
  <c r="O20" i="56"/>
  <c r="O21" i="56"/>
  <c r="O22" i="56"/>
  <c r="O23" i="56"/>
  <c r="O24" i="56"/>
  <c r="O25" i="56"/>
  <c r="O26" i="56"/>
  <c r="O27" i="56"/>
  <c r="O28" i="56"/>
  <c r="O29" i="56"/>
  <c r="O30" i="56"/>
  <c r="O31" i="56"/>
  <c r="O32" i="56"/>
  <c r="O33" i="56"/>
  <c r="O34" i="56"/>
  <c r="O35" i="56"/>
  <c r="O36" i="56"/>
  <c r="O37" i="56"/>
  <c r="O38" i="56"/>
  <c r="O39" i="56"/>
  <c r="O40" i="56"/>
  <c r="O41" i="56"/>
  <c r="O42" i="56"/>
  <c r="O43" i="56"/>
  <c r="O44" i="56"/>
  <c r="O45" i="56"/>
  <c r="O46" i="56"/>
  <c r="O47" i="56"/>
  <c r="O48" i="56"/>
  <c r="O49" i="56"/>
  <c r="O50" i="56"/>
  <c r="O51" i="56"/>
  <c r="O52" i="56"/>
  <c r="O53" i="56"/>
  <c r="O54" i="56"/>
  <c r="O55" i="56"/>
  <c r="O56" i="56"/>
  <c r="O57" i="56"/>
  <c r="O58" i="56"/>
  <c r="O59" i="56"/>
  <c r="O60" i="56"/>
  <c r="O61" i="56"/>
  <c r="O62" i="56"/>
  <c r="O63" i="56"/>
  <c r="O64" i="56"/>
  <c r="O65" i="56"/>
  <c r="O66" i="56"/>
  <c r="O67" i="56"/>
  <c r="O68" i="56"/>
  <c r="O69" i="56"/>
  <c r="O70" i="56"/>
  <c r="O71" i="56"/>
  <c r="O72" i="56"/>
  <c r="O73" i="56"/>
  <c r="O74" i="56"/>
  <c r="O75" i="56"/>
  <c r="O76" i="56"/>
  <c r="O77" i="56"/>
  <c r="O78" i="56"/>
  <c r="O79" i="56"/>
  <c r="O80" i="56"/>
  <c r="O81" i="56"/>
  <c r="O82" i="56"/>
  <c r="O83" i="56"/>
  <c r="O84" i="56"/>
  <c r="O85" i="56"/>
  <c r="O86" i="56"/>
  <c r="O87" i="56"/>
  <c r="O88" i="56"/>
  <c r="O89" i="56"/>
  <c r="O90" i="56"/>
  <c r="O91" i="56"/>
  <c r="O92" i="56"/>
  <c r="O93" i="56"/>
  <c r="O94" i="56"/>
  <c r="O95" i="56"/>
  <c r="O96" i="56"/>
  <c r="O97" i="56"/>
  <c r="O98" i="56"/>
  <c r="O99" i="56"/>
  <c r="O100" i="56"/>
  <c r="O101" i="56"/>
  <c r="O102" i="56"/>
  <c r="O103" i="56"/>
  <c r="O104" i="56"/>
  <c r="O105" i="56"/>
  <c r="O106" i="56"/>
  <c r="O107" i="56"/>
  <c r="O108" i="56"/>
  <c r="O109" i="56"/>
  <c r="O110" i="56"/>
  <c r="O111" i="56"/>
  <c r="O112" i="56"/>
  <c r="O113" i="56"/>
  <c r="O114" i="56"/>
  <c r="O115" i="56"/>
  <c r="O116" i="56"/>
  <c r="O117" i="56"/>
  <c r="O118" i="56"/>
  <c r="O119" i="56"/>
  <c r="O120" i="56"/>
  <c r="O121" i="56"/>
  <c r="O122" i="56"/>
  <c r="O123" i="56"/>
  <c r="O124" i="56"/>
  <c r="O125" i="56"/>
  <c r="O126" i="56"/>
  <c r="O127" i="56"/>
  <c r="O128" i="56"/>
  <c r="O129" i="56"/>
  <c r="O130" i="56"/>
  <c r="O131" i="56"/>
  <c r="O132" i="56"/>
  <c r="O133" i="56"/>
  <c r="O134" i="56"/>
  <c r="O135" i="56"/>
  <c r="O136" i="56"/>
  <c r="O137" i="56"/>
  <c r="O138" i="56"/>
  <c r="O139" i="56"/>
  <c r="O140" i="56"/>
  <c r="O141" i="56"/>
  <c r="O142" i="56"/>
  <c r="O143" i="56"/>
  <c r="O144" i="56"/>
  <c r="O145" i="56"/>
  <c r="O146" i="56"/>
  <c r="O147" i="56"/>
  <c r="O148" i="56"/>
  <c r="O149" i="56"/>
  <c r="O150" i="56"/>
  <c r="O151" i="56"/>
  <c r="O152" i="56"/>
  <c r="O153" i="56"/>
  <c r="O154" i="56"/>
  <c r="O155" i="56"/>
  <c r="O156" i="56"/>
  <c r="O157" i="56"/>
  <c r="O158" i="56"/>
  <c r="O159" i="56"/>
  <c r="O160" i="56"/>
  <c r="O161" i="56"/>
  <c r="O162" i="56"/>
  <c r="O163" i="56"/>
  <c r="O164" i="56"/>
  <c r="O165" i="56"/>
  <c r="O166" i="56"/>
  <c r="O167" i="56"/>
  <c r="O168" i="56"/>
  <c r="O169" i="56"/>
  <c r="O170" i="56"/>
  <c r="O171" i="56"/>
  <c r="O172" i="56"/>
  <c r="O173" i="56"/>
  <c r="O174" i="56"/>
  <c r="O175" i="56"/>
  <c r="O176" i="56"/>
  <c r="O177" i="56"/>
  <c r="O178" i="56"/>
  <c r="O179" i="56"/>
  <c r="O180" i="56"/>
  <c r="O181" i="56"/>
  <c r="O182" i="56"/>
  <c r="O183" i="56"/>
  <c r="O184" i="56"/>
  <c r="O185" i="56"/>
  <c r="O186" i="56"/>
  <c r="O187" i="56"/>
  <c r="O188" i="56"/>
  <c r="O189" i="56"/>
  <c r="O190" i="56"/>
  <c r="O191" i="56"/>
  <c r="O192" i="56"/>
  <c r="O193" i="56"/>
  <c r="O194" i="56"/>
  <c r="O195" i="56"/>
  <c r="O196" i="56"/>
  <c r="O197" i="56"/>
  <c r="O198" i="56"/>
  <c r="O199" i="56"/>
  <c r="O200" i="56"/>
  <c r="O201" i="56"/>
  <c r="O202" i="56"/>
  <c r="O203" i="56"/>
  <c r="O204" i="56"/>
  <c r="O205" i="56"/>
  <c r="O206" i="56"/>
  <c r="O207" i="56"/>
  <c r="O208" i="56"/>
  <c r="O209" i="56"/>
  <c r="O210" i="56"/>
  <c r="O211" i="56"/>
  <c r="O212" i="56"/>
  <c r="O213" i="56"/>
  <c r="O214" i="56"/>
  <c r="O8" i="56"/>
  <c r="M9" i="56"/>
  <c r="N9" i="56" s="1"/>
  <c r="M10" i="56"/>
  <c r="N10" i="56" s="1"/>
  <c r="M11" i="56"/>
  <c r="N11" i="56" s="1"/>
  <c r="M12" i="56"/>
  <c r="N12" i="56" s="1"/>
  <c r="M13" i="56"/>
  <c r="N13" i="56" s="1"/>
  <c r="M14" i="56"/>
  <c r="N14" i="56" s="1"/>
  <c r="M15" i="56"/>
  <c r="N15" i="56" s="1"/>
  <c r="M16" i="56"/>
  <c r="N16" i="56" s="1"/>
  <c r="M17" i="56"/>
  <c r="N17" i="56" s="1"/>
  <c r="M18" i="56"/>
  <c r="N18" i="56" s="1"/>
  <c r="M19" i="56"/>
  <c r="N19" i="56" s="1"/>
  <c r="M20" i="56"/>
  <c r="N20" i="56" s="1"/>
  <c r="M21" i="56"/>
  <c r="N21" i="56" s="1"/>
  <c r="M22" i="56"/>
  <c r="N22" i="56" s="1"/>
  <c r="M23" i="56"/>
  <c r="N23" i="56" s="1"/>
  <c r="M24" i="56"/>
  <c r="N24" i="56" s="1"/>
  <c r="M25" i="56"/>
  <c r="N25" i="56" s="1"/>
  <c r="M26" i="56"/>
  <c r="N26" i="56" s="1"/>
  <c r="M27" i="56"/>
  <c r="N27" i="56" s="1"/>
  <c r="M28" i="56"/>
  <c r="N28" i="56" s="1"/>
  <c r="M29" i="56"/>
  <c r="N29" i="56" s="1"/>
  <c r="M30" i="56"/>
  <c r="N30" i="56" s="1"/>
  <c r="M31" i="56"/>
  <c r="N31" i="56" s="1"/>
  <c r="M32" i="56"/>
  <c r="N32" i="56" s="1"/>
  <c r="M33" i="56"/>
  <c r="N33" i="56" s="1"/>
  <c r="M34" i="56"/>
  <c r="N34" i="56" s="1"/>
  <c r="M35" i="56"/>
  <c r="N35" i="56" s="1"/>
  <c r="M36" i="56"/>
  <c r="N36" i="56" s="1"/>
  <c r="M37" i="56"/>
  <c r="N37" i="56" s="1"/>
  <c r="M38" i="56"/>
  <c r="N38" i="56" s="1"/>
  <c r="M39" i="56"/>
  <c r="N39" i="56" s="1"/>
  <c r="M40" i="56"/>
  <c r="N40" i="56" s="1"/>
  <c r="M41" i="56"/>
  <c r="N41" i="56" s="1"/>
  <c r="M42" i="56"/>
  <c r="N42" i="56" s="1"/>
  <c r="M43" i="56"/>
  <c r="N43" i="56" s="1"/>
  <c r="M44" i="56"/>
  <c r="N44" i="56" s="1"/>
  <c r="M45" i="56"/>
  <c r="N45" i="56" s="1"/>
  <c r="M46" i="56"/>
  <c r="N46" i="56" s="1"/>
  <c r="M47" i="56"/>
  <c r="N47" i="56" s="1"/>
  <c r="M48" i="56"/>
  <c r="N48" i="56" s="1"/>
  <c r="M49" i="56"/>
  <c r="N49" i="56" s="1"/>
  <c r="M50" i="56"/>
  <c r="N50" i="56" s="1"/>
  <c r="M51" i="56"/>
  <c r="N51" i="56" s="1"/>
  <c r="M52" i="56"/>
  <c r="N52" i="56" s="1"/>
  <c r="M53" i="56"/>
  <c r="N53" i="56" s="1"/>
  <c r="M54" i="56"/>
  <c r="N54" i="56" s="1"/>
  <c r="M55" i="56"/>
  <c r="N55" i="56" s="1"/>
  <c r="M56" i="56"/>
  <c r="N56" i="56" s="1"/>
  <c r="M57" i="56"/>
  <c r="N57" i="56" s="1"/>
  <c r="M58" i="56"/>
  <c r="N58" i="56" s="1"/>
  <c r="M59" i="56"/>
  <c r="N59" i="56" s="1"/>
  <c r="M60" i="56"/>
  <c r="N60" i="56" s="1"/>
  <c r="M61" i="56"/>
  <c r="N61" i="56" s="1"/>
  <c r="M62" i="56"/>
  <c r="N62" i="56" s="1"/>
  <c r="M63" i="56"/>
  <c r="N63" i="56" s="1"/>
  <c r="M64" i="56"/>
  <c r="N64" i="56" s="1"/>
  <c r="M65" i="56"/>
  <c r="N65" i="56" s="1"/>
  <c r="M66" i="56"/>
  <c r="N66" i="56" s="1"/>
  <c r="M67" i="56"/>
  <c r="N67" i="56" s="1"/>
  <c r="M68" i="56"/>
  <c r="N68" i="56" s="1"/>
  <c r="M69" i="56"/>
  <c r="N69" i="56" s="1"/>
  <c r="M70" i="56"/>
  <c r="N70" i="56" s="1"/>
  <c r="M71" i="56"/>
  <c r="N71" i="56" s="1"/>
  <c r="M72" i="56"/>
  <c r="N72" i="56" s="1"/>
  <c r="M73" i="56"/>
  <c r="N73" i="56" s="1"/>
  <c r="M74" i="56"/>
  <c r="N74" i="56" s="1"/>
  <c r="M75" i="56"/>
  <c r="N75" i="56" s="1"/>
  <c r="M76" i="56"/>
  <c r="N76" i="56" s="1"/>
  <c r="M77" i="56"/>
  <c r="N77" i="56" s="1"/>
  <c r="M78" i="56"/>
  <c r="N78" i="56" s="1"/>
  <c r="M79" i="56"/>
  <c r="N79" i="56" s="1"/>
  <c r="M80" i="56"/>
  <c r="N80" i="56" s="1"/>
  <c r="M81" i="56"/>
  <c r="N81" i="56" s="1"/>
  <c r="M82" i="56"/>
  <c r="N82" i="56" s="1"/>
  <c r="M83" i="56"/>
  <c r="N83" i="56" s="1"/>
  <c r="M84" i="56"/>
  <c r="N84" i="56" s="1"/>
  <c r="M85" i="56"/>
  <c r="N85" i="56" s="1"/>
  <c r="M86" i="56"/>
  <c r="N86" i="56" s="1"/>
  <c r="M87" i="56"/>
  <c r="N87" i="56" s="1"/>
  <c r="M88" i="56"/>
  <c r="N88" i="56" s="1"/>
  <c r="M89" i="56"/>
  <c r="N89" i="56" s="1"/>
  <c r="M90" i="56"/>
  <c r="N90" i="56" s="1"/>
  <c r="M91" i="56"/>
  <c r="N91" i="56" s="1"/>
  <c r="M92" i="56"/>
  <c r="N92" i="56" s="1"/>
  <c r="M93" i="56"/>
  <c r="N93" i="56" s="1"/>
  <c r="M94" i="56"/>
  <c r="N94" i="56" s="1"/>
  <c r="M95" i="56"/>
  <c r="N95" i="56" s="1"/>
  <c r="M96" i="56"/>
  <c r="N96" i="56" s="1"/>
  <c r="M97" i="56"/>
  <c r="N97" i="56" s="1"/>
  <c r="M98" i="56"/>
  <c r="N98" i="56" s="1"/>
  <c r="M99" i="56"/>
  <c r="N99" i="56" s="1"/>
  <c r="M100" i="56"/>
  <c r="N100" i="56" s="1"/>
  <c r="M101" i="56"/>
  <c r="N101" i="56" s="1"/>
  <c r="M102" i="56"/>
  <c r="N102" i="56" s="1"/>
  <c r="M103" i="56"/>
  <c r="N103" i="56" s="1"/>
  <c r="M104" i="56"/>
  <c r="N104" i="56" s="1"/>
  <c r="M105" i="56"/>
  <c r="N105" i="56" s="1"/>
  <c r="M106" i="56"/>
  <c r="N106" i="56" s="1"/>
  <c r="M107" i="56"/>
  <c r="N107" i="56" s="1"/>
  <c r="M108" i="56"/>
  <c r="N108" i="56" s="1"/>
  <c r="M109" i="56"/>
  <c r="N109" i="56" s="1"/>
  <c r="M110" i="56"/>
  <c r="N110" i="56" s="1"/>
  <c r="M111" i="56"/>
  <c r="N111" i="56" s="1"/>
  <c r="M112" i="56"/>
  <c r="N112" i="56" s="1"/>
  <c r="M113" i="56"/>
  <c r="N113" i="56" s="1"/>
  <c r="M114" i="56"/>
  <c r="N114" i="56" s="1"/>
  <c r="M115" i="56"/>
  <c r="N115" i="56" s="1"/>
  <c r="M116" i="56"/>
  <c r="N116" i="56" s="1"/>
  <c r="M117" i="56"/>
  <c r="N117" i="56" s="1"/>
  <c r="M118" i="56"/>
  <c r="N118" i="56" s="1"/>
  <c r="M119" i="56"/>
  <c r="N119" i="56" s="1"/>
  <c r="M120" i="56"/>
  <c r="N120" i="56" s="1"/>
  <c r="M121" i="56"/>
  <c r="N121" i="56" s="1"/>
  <c r="M122" i="56"/>
  <c r="N122" i="56" s="1"/>
  <c r="M123" i="56"/>
  <c r="N123" i="56" s="1"/>
  <c r="M124" i="56"/>
  <c r="N124" i="56" s="1"/>
  <c r="M125" i="56"/>
  <c r="N125" i="56" s="1"/>
  <c r="M126" i="56"/>
  <c r="N126" i="56" s="1"/>
  <c r="M127" i="56"/>
  <c r="N127" i="56" s="1"/>
  <c r="M128" i="56"/>
  <c r="N128" i="56" s="1"/>
  <c r="M129" i="56"/>
  <c r="N129" i="56" s="1"/>
  <c r="M130" i="56"/>
  <c r="N130" i="56" s="1"/>
  <c r="M131" i="56"/>
  <c r="N131" i="56" s="1"/>
  <c r="M132" i="56"/>
  <c r="N132" i="56" s="1"/>
  <c r="M133" i="56"/>
  <c r="N133" i="56" s="1"/>
  <c r="M134" i="56"/>
  <c r="N134" i="56" s="1"/>
  <c r="M135" i="56"/>
  <c r="N135" i="56" s="1"/>
  <c r="M136" i="56"/>
  <c r="N136" i="56" s="1"/>
  <c r="M137" i="56"/>
  <c r="N137" i="56" s="1"/>
  <c r="M138" i="56"/>
  <c r="N138" i="56" s="1"/>
  <c r="M139" i="56"/>
  <c r="N139" i="56" s="1"/>
  <c r="M140" i="56"/>
  <c r="N140" i="56" s="1"/>
  <c r="M141" i="56"/>
  <c r="N141" i="56" s="1"/>
  <c r="M142" i="56"/>
  <c r="N142" i="56" s="1"/>
  <c r="M143" i="56"/>
  <c r="N143" i="56" s="1"/>
  <c r="M144" i="56"/>
  <c r="N144" i="56" s="1"/>
  <c r="M145" i="56"/>
  <c r="N145" i="56" s="1"/>
  <c r="M146" i="56"/>
  <c r="N146" i="56" s="1"/>
  <c r="M147" i="56"/>
  <c r="N147" i="56" s="1"/>
  <c r="M148" i="56"/>
  <c r="N148" i="56" s="1"/>
  <c r="M149" i="56"/>
  <c r="N149" i="56" s="1"/>
  <c r="M150" i="56"/>
  <c r="N150" i="56" s="1"/>
  <c r="M151" i="56"/>
  <c r="N151" i="56" s="1"/>
  <c r="M152" i="56"/>
  <c r="N152" i="56" s="1"/>
  <c r="M153" i="56"/>
  <c r="N153" i="56" s="1"/>
  <c r="M154" i="56"/>
  <c r="N154" i="56" s="1"/>
  <c r="M155" i="56"/>
  <c r="N155" i="56" s="1"/>
  <c r="M156" i="56"/>
  <c r="N156" i="56" s="1"/>
  <c r="M157" i="56"/>
  <c r="N157" i="56" s="1"/>
  <c r="M158" i="56"/>
  <c r="N158" i="56" s="1"/>
  <c r="M159" i="56"/>
  <c r="N159" i="56" s="1"/>
  <c r="M160" i="56"/>
  <c r="N160" i="56" s="1"/>
  <c r="M161" i="56"/>
  <c r="N161" i="56" s="1"/>
  <c r="M162" i="56"/>
  <c r="N162" i="56" s="1"/>
  <c r="M163" i="56"/>
  <c r="N163" i="56" s="1"/>
  <c r="M164" i="56"/>
  <c r="N164" i="56" s="1"/>
  <c r="M165" i="56"/>
  <c r="N165" i="56" s="1"/>
  <c r="M166" i="56"/>
  <c r="N166" i="56" s="1"/>
  <c r="M167" i="56"/>
  <c r="N167" i="56" s="1"/>
  <c r="M168" i="56"/>
  <c r="N168" i="56" s="1"/>
  <c r="M169" i="56"/>
  <c r="N169" i="56" s="1"/>
  <c r="M170" i="56"/>
  <c r="N170" i="56" s="1"/>
  <c r="M171" i="56"/>
  <c r="N171" i="56" s="1"/>
  <c r="M172" i="56"/>
  <c r="N172" i="56" s="1"/>
  <c r="M173" i="56"/>
  <c r="N173" i="56" s="1"/>
  <c r="M174" i="56"/>
  <c r="N174" i="56" s="1"/>
  <c r="M175" i="56"/>
  <c r="N175" i="56" s="1"/>
  <c r="M176" i="56"/>
  <c r="N176" i="56" s="1"/>
  <c r="M177" i="56"/>
  <c r="N177" i="56" s="1"/>
  <c r="M178" i="56"/>
  <c r="N178" i="56" s="1"/>
  <c r="M179" i="56"/>
  <c r="N179" i="56" s="1"/>
  <c r="M180" i="56"/>
  <c r="N180" i="56" s="1"/>
  <c r="M181" i="56"/>
  <c r="N181" i="56" s="1"/>
  <c r="M182" i="56"/>
  <c r="N182" i="56" s="1"/>
  <c r="M183" i="56"/>
  <c r="N183" i="56" s="1"/>
  <c r="M184" i="56"/>
  <c r="N184" i="56" s="1"/>
  <c r="M185" i="56"/>
  <c r="N185" i="56" s="1"/>
  <c r="M186" i="56"/>
  <c r="N186" i="56" s="1"/>
  <c r="M187" i="56"/>
  <c r="N187" i="56" s="1"/>
  <c r="M188" i="56"/>
  <c r="N188" i="56" s="1"/>
  <c r="M189" i="56"/>
  <c r="N189" i="56" s="1"/>
  <c r="M190" i="56"/>
  <c r="N190" i="56" s="1"/>
  <c r="M191" i="56"/>
  <c r="N191" i="56" s="1"/>
  <c r="M192" i="56"/>
  <c r="N192" i="56" s="1"/>
  <c r="M193" i="56"/>
  <c r="N193" i="56" s="1"/>
  <c r="M194" i="56"/>
  <c r="N194" i="56" s="1"/>
  <c r="M195" i="56"/>
  <c r="N195" i="56" s="1"/>
  <c r="M196" i="56"/>
  <c r="N196" i="56" s="1"/>
  <c r="M197" i="56"/>
  <c r="N197" i="56" s="1"/>
  <c r="M198" i="56"/>
  <c r="N198" i="56" s="1"/>
  <c r="M199" i="56"/>
  <c r="N199" i="56" s="1"/>
  <c r="M200" i="56"/>
  <c r="N200" i="56" s="1"/>
  <c r="M201" i="56"/>
  <c r="N201" i="56" s="1"/>
  <c r="M202" i="56"/>
  <c r="N202" i="56" s="1"/>
  <c r="M203" i="56"/>
  <c r="N203" i="56" s="1"/>
  <c r="M204" i="56"/>
  <c r="N204" i="56" s="1"/>
  <c r="M205" i="56"/>
  <c r="N205" i="56" s="1"/>
  <c r="M206" i="56"/>
  <c r="N206" i="56" s="1"/>
  <c r="M207" i="56"/>
  <c r="N207" i="56" s="1"/>
  <c r="M208" i="56"/>
  <c r="N208" i="56" s="1"/>
  <c r="M209" i="56"/>
  <c r="N209" i="56" s="1"/>
  <c r="M210" i="56"/>
  <c r="N210" i="56" s="1"/>
  <c r="M211" i="56"/>
  <c r="N211" i="56" s="1"/>
  <c r="M212" i="56"/>
  <c r="N212" i="56" s="1"/>
  <c r="M213" i="56"/>
  <c r="N213" i="56" s="1"/>
  <c r="M214" i="56"/>
  <c r="N214" i="56" s="1"/>
  <c r="M8" i="56"/>
  <c r="N8" i="56" s="1"/>
  <c r="K8" i="56"/>
  <c r="K9" i="56"/>
  <c r="K10" i="56"/>
  <c r="K11" i="56"/>
  <c r="K12" i="56"/>
  <c r="K13" i="56"/>
  <c r="K14" i="56"/>
  <c r="K15" i="56"/>
  <c r="K16" i="56"/>
  <c r="K17" i="56"/>
  <c r="K18" i="56"/>
  <c r="K19" i="56"/>
  <c r="K20" i="56"/>
  <c r="K21" i="56"/>
  <c r="K22" i="56"/>
  <c r="K23" i="56"/>
  <c r="K24" i="56"/>
  <c r="K25" i="56"/>
  <c r="K26" i="56"/>
  <c r="K27" i="56"/>
  <c r="K28" i="56"/>
  <c r="K29" i="56"/>
  <c r="K30" i="56"/>
  <c r="K31" i="56"/>
  <c r="K32" i="56"/>
  <c r="K33" i="56"/>
  <c r="K34" i="56"/>
  <c r="K35" i="56"/>
  <c r="K36" i="56"/>
  <c r="K37" i="56"/>
  <c r="K38" i="56"/>
  <c r="K39" i="56"/>
  <c r="K40" i="56"/>
  <c r="K41" i="56"/>
  <c r="K42" i="56"/>
  <c r="K43" i="56"/>
  <c r="K44" i="56"/>
  <c r="K45" i="56"/>
  <c r="K46" i="56"/>
  <c r="K47" i="56"/>
  <c r="K48" i="56"/>
  <c r="K49" i="56"/>
  <c r="K50" i="56"/>
  <c r="K51" i="56"/>
  <c r="K52" i="56"/>
  <c r="K53" i="56"/>
  <c r="K54" i="56"/>
  <c r="K55" i="56"/>
  <c r="K56" i="56"/>
  <c r="K57" i="56"/>
  <c r="K58" i="56"/>
  <c r="K59" i="56"/>
  <c r="K60" i="56"/>
  <c r="K61" i="56"/>
  <c r="K62" i="56"/>
  <c r="K63" i="56"/>
  <c r="K64" i="56"/>
  <c r="K65" i="56"/>
  <c r="K66" i="56"/>
  <c r="K67" i="56"/>
  <c r="K68" i="56"/>
  <c r="K69" i="56"/>
  <c r="K70" i="56"/>
  <c r="K71" i="56"/>
  <c r="K72" i="56"/>
  <c r="K73" i="56"/>
  <c r="K74" i="56"/>
  <c r="K75" i="56"/>
  <c r="K76" i="56"/>
  <c r="K77" i="56"/>
  <c r="K78" i="56"/>
  <c r="K79" i="56"/>
  <c r="K80" i="56"/>
  <c r="K81" i="56"/>
  <c r="K82" i="56"/>
  <c r="K83" i="56"/>
  <c r="K84" i="56"/>
  <c r="K85" i="56"/>
  <c r="K86" i="56"/>
  <c r="K87" i="56"/>
  <c r="K88" i="56"/>
  <c r="K89" i="56"/>
  <c r="K90" i="56"/>
  <c r="K91" i="56"/>
  <c r="K92" i="56"/>
  <c r="K93" i="56"/>
  <c r="K94" i="56"/>
  <c r="K95" i="56"/>
  <c r="K96" i="56"/>
  <c r="K97" i="56"/>
  <c r="K98" i="56"/>
  <c r="K99" i="56"/>
  <c r="K100" i="56"/>
  <c r="K101" i="56"/>
  <c r="K102" i="56"/>
  <c r="K103" i="56"/>
  <c r="K104" i="56"/>
  <c r="K105" i="56"/>
  <c r="K106" i="56"/>
  <c r="K107" i="56"/>
  <c r="K108" i="56"/>
  <c r="K109" i="56"/>
  <c r="K110" i="56"/>
  <c r="K111" i="56"/>
  <c r="K112" i="56"/>
  <c r="K113" i="56"/>
  <c r="K114" i="56"/>
  <c r="K115" i="56"/>
  <c r="K116" i="56"/>
  <c r="K117" i="56"/>
  <c r="K118" i="56"/>
  <c r="K119" i="56"/>
  <c r="K120" i="56"/>
  <c r="K121" i="56"/>
  <c r="K122" i="56"/>
  <c r="K123" i="56"/>
  <c r="K124" i="56"/>
  <c r="K125" i="56"/>
  <c r="K126" i="56"/>
  <c r="K127" i="56"/>
  <c r="K128" i="56"/>
  <c r="K129" i="56"/>
  <c r="K130" i="56"/>
  <c r="K131" i="56"/>
  <c r="K132" i="56"/>
  <c r="K133" i="56"/>
  <c r="K134" i="56"/>
  <c r="K135" i="56"/>
  <c r="K136" i="56"/>
  <c r="K137" i="56"/>
  <c r="K138" i="56"/>
  <c r="K139" i="56"/>
  <c r="K140" i="56"/>
  <c r="K141" i="56"/>
  <c r="K142" i="56"/>
  <c r="K143" i="56"/>
  <c r="K144" i="56"/>
  <c r="K145" i="56"/>
  <c r="K146" i="56"/>
  <c r="K147" i="56"/>
  <c r="K148" i="56"/>
  <c r="K149" i="56"/>
  <c r="K150" i="56"/>
  <c r="K151" i="56"/>
  <c r="K152" i="56"/>
  <c r="K153" i="56"/>
  <c r="K154" i="56"/>
  <c r="K155" i="56"/>
  <c r="K156" i="56"/>
  <c r="K157" i="56"/>
  <c r="K158" i="56"/>
  <c r="K159" i="56"/>
  <c r="K160" i="56"/>
  <c r="K161" i="56"/>
  <c r="K162" i="56"/>
  <c r="K163" i="56"/>
  <c r="K164" i="56"/>
  <c r="K165" i="56"/>
  <c r="K166" i="56"/>
  <c r="K167" i="56"/>
  <c r="K168" i="56"/>
  <c r="K169" i="56"/>
  <c r="K170" i="56"/>
  <c r="K171" i="56"/>
  <c r="K172" i="56"/>
  <c r="K173" i="56"/>
  <c r="K174" i="56"/>
  <c r="K175" i="56"/>
  <c r="K176" i="56"/>
  <c r="K177" i="56"/>
  <c r="K178" i="56"/>
  <c r="K179" i="56"/>
  <c r="K180" i="56"/>
  <c r="K181" i="56"/>
  <c r="K182" i="56"/>
  <c r="K183" i="56"/>
  <c r="K184" i="56"/>
  <c r="K185" i="56"/>
  <c r="K186" i="56"/>
  <c r="K187" i="56"/>
  <c r="K188" i="56"/>
  <c r="K189" i="56"/>
  <c r="K190" i="56"/>
  <c r="K191" i="56"/>
  <c r="K192" i="56"/>
  <c r="K193" i="56"/>
  <c r="K194" i="56"/>
  <c r="K195" i="56"/>
  <c r="K196" i="56"/>
  <c r="K197" i="56"/>
  <c r="K198" i="56"/>
  <c r="K199" i="56"/>
  <c r="K200" i="56"/>
  <c r="K201" i="56"/>
  <c r="K202" i="56"/>
  <c r="K203" i="56"/>
  <c r="K204" i="56"/>
  <c r="K205" i="56"/>
  <c r="K206" i="56"/>
  <c r="K207" i="56"/>
  <c r="K208" i="56"/>
  <c r="K209" i="56"/>
  <c r="K210" i="56"/>
  <c r="K211" i="56"/>
  <c r="K212" i="56"/>
  <c r="K213" i="56"/>
  <c r="K214" i="56"/>
  <c r="R9" i="56"/>
  <c r="R10" i="56"/>
  <c r="R11" i="56"/>
  <c r="R12" i="56"/>
  <c r="R13" i="56"/>
  <c r="R14" i="56"/>
  <c r="R15" i="56"/>
  <c r="R16" i="56"/>
  <c r="R17" i="56"/>
  <c r="R18" i="56"/>
  <c r="R19" i="56"/>
  <c r="R20" i="56"/>
  <c r="R21" i="56"/>
  <c r="R22" i="56"/>
  <c r="R23" i="56"/>
  <c r="R24" i="56"/>
  <c r="R25" i="56"/>
  <c r="R26" i="56"/>
  <c r="R27" i="56"/>
  <c r="R28" i="56"/>
  <c r="R29" i="56"/>
  <c r="R30" i="56"/>
  <c r="R31" i="56"/>
  <c r="R32" i="56"/>
  <c r="R33" i="56"/>
  <c r="R34" i="56"/>
  <c r="R35" i="56"/>
  <c r="R36" i="56"/>
  <c r="R37" i="56"/>
  <c r="R38" i="56"/>
  <c r="R39" i="56"/>
  <c r="R40" i="56"/>
  <c r="R41" i="56"/>
  <c r="R42" i="56"/>
  <c r="R43" i="56"/>
  <c r="R44" i="56"/>
  <c r="R45" i="56"/>
  <c r="R46" i="56"/>
  <c r="R47" i="56"/>
  <c r="R48" i="56"/>
  <c r="R49" i="56"/>
  <c r="R50" i="56"/>
  <c r="R51" i="56"/>
  <c r="R52" i="56"/>
  <c r="R53" i="56"/>
  <c r="R54" i="56"/>
  <c r="R55" i="56"/>
  <c r="R56" i="56"/>
  <c r="R57" i="56"/>
  <c r="R58" i="56"/>
  <c r="R59" i="56"/>
  <c r="R60" i="56"/>
  <c r="R61" i="56"/>
  <c r="R62" i="56"/>
  <c r="R63" i="56"/>
  <c r="R64" i="56"/>
  <c r="R65" i="56"/>
  <c r="R66" i="56"/>
  <c r="R67" i="56"/>
  <c r="R68" i="56"/>
  <c r="R69" i="56"/>
  <c r="R70" i="56"/>
  <c r="R71" i="56"/>
  <c r="R72" i="56"/>
  <c r="R73" i="56"/>
  <c r="R74" i="56"/>
  <c r="R75" i="56"/>
  <c r="R76" i="56"/>
  <c r="R77" i="56"/>
  <c r="R78" i="56"/>
  <c r="R79" i="56"/>
  <c r="R80" i="56"/>
  <c r="R81" i="56"/>
  <c r="R82" i="56"/>
  <c r="R83" i="56"/>
  <c r="R84" i="56"/>
  <c r="R85" i="56"/>
  <c r="R86" i="56"/>
  <c r="R87" i="56"/>
  <c r="R88" i="56"/>
  <c r="R89" i="56"/>
  <c r="R90" i="56"/>
  <c r="R91" i="56"/>
  <c r="R92" i="56"/>
  <c r="R93" i="56"/>
  <c r="R94" i="56"/>
  <c r="R95" i="56"/>
  <c r="R96" i="56"/>
  <c r="R97" i="56"/>
  <c r="R98" i="56"/>
  <c r="R99" i="56"/>
  <c r="R100" i="56"/>
  <c r="R101" i="56"/>
  <c r="R102" i="56"/>
  <c r="R103" i="56"/>
  <c r="R104" i="56"/>
  <c r="R105" i="56"/>
  <c r="R106" i="56"/>
  <c r="R107" i="56"/>
  <c r="R108" i="56"/>
  <c r="R109" i="56"/>
  <c r="R110" i="56"/>
  <c r="R111" i="56"/>
  <c r="R112" i="56"/>
  <c r="R113" i="56"/>
  <c r="R114" i="56"/>
  <c r="R115" i="56"/>
  <c r="R116" i="56"/>
  <c r="R117" i="56"/>
  <c r="R118" i="56"/>
  <c r="R119" i="56"/>
  <c r="R120" i="56"/>
  <c r="R121" i="56"/>
  <c r="R122" i="56"/>
  <c r="R123" i="56"/>
  <c r="R124" i="56"/>
  <c r="R125" i="56"/>
  <c r="R126" i="56"/>
  <c r="R127" i="56"/>
  <c r="R128" i="56"/>
  <c r="R129" i="56"/>
  <c r="R130" i="56"/>
  <c r="R131" i="56"/>
  <c r="R132" i="56"/>
  <c r="R133" i="56"/>
  <c r="R134" i="56"/>
  <c r="R135" i="56"/>
  <c r="R136" i="56"/>
  <c r="R137" i="56"/>
  <c r="R138" i="56"/>
  <c r="R139" i="56"/>
  <c r="R140" i="56"/>
  <c r="R141" i="56"/>
  <c r="R142" i="56"/>
  <c r="R143" i="56"/>
  <c r="R144" i="56"/>
  <c r="R145" i="56"/>
  <c r="R146" i="56"/>
  <c r="R147" i="56"/>
  <c r="R148" i="56"/>
  <c r="R149" i="56"/>
  <c r="R150" i="56"/>
  <c r="R151" i="56"/>
  <c r="R152" i="56"/>
  <c r="R153" i="56"/>
  <c r="R154" i="56"/>
  <c r="R155" i="56"/>
  <c r="R156" i="56"/>
  <c r="R157" i="56"/>
  <c r="R158" i="56"/>
  <c r="R159" i="56"/>
  <c r="R160" i="56"/>
  <c r="R161" i="56"/>
  <c r="R162" i="56"/>
  <c r="R163" i="56"/>
  <c r="R164" i="56"/>
  <c r="R165" i="56"/>
  <c r="R166" i="56"/>
  <c r="R167" i="56"/>
  <c r="R168" i="56"/>
  <c r="R169" i="56"/>
  <c r="R170" i="56"/>
  <c r="R171" i="56"/>
  <c r="R172" i="56"/>
  <c r="R173" i="56"/>
  <c r="R174" i="56"/>
  <c r="R175" i="56"/>
  <c r="R176" i="56"/>
  <c r="R177" i="56"/>
  <c r="R178" i="56"/>
  <c r="R179" i="56"/>
  <c r="R180" i="56"/>
  <c r="R181" i="56"/>
  <c r="R182" i="56"/>
  <c r="R183" i="56"/>
  <c r="R184" i="56"/>
  <c r="R185" i="56"/>
  <c r="R186" i="56"/>
  <c r="R187" i="56"/>
  <c r="R188" i="56"/>
  <c r="R189" i="56"/>
  <c r="R190" i="56"/>
  <c r="R191" i="56"/>
  <c r="R192" i="56"/>
  <c r="R193" i="56"/>
  <c r="R194" i="56"/>
  <c r="R195" i="56"/>
  <c r="R196" i="56"/>
  <c r="R197" i="56"/>
  <c r="R198" i="56"/>
  <c r="R199" i="56"/>
  <c r="R200" i="56"/>
  <c r="R201" i="56"/>
  <c r="R202" i="56"/>
  <c r="R203" i="56"/>
  <c r="R204" i="56"/>
  <c r="R205" i="56"/>
  <c r="R206" i="56"/>
  <c r="R207" i="56"/>
  <c r="R208" i="56"/>
  <c r="R209" i="56"/>
  <c r="R210" i="56"/>
  <c r="R211" i="56"/>
  <c r="R212" i="56"/>
  <c r="R213" i="56"/>
  <c r="R214" i="56"/>
  <c r="R8" i="56"/>
  <c r="H8" i="56"/>
  <c r="H9" i="56"/>
  <c r="H10" i="56"/>
  <c r="H11" i="56"/>
  <c r="H12" i="56"/>
  <c r="H14" i="56"/>
  <c r="H15" i="56"/>
  <c r="H16" i="56"/>
  <c r="H17" i="56"/>
  <c r="H18" i="56"/>
  <c r="H19" i="56"/>
  <c r="H20" i="56"/>
  <c r="H21" i="56"/>
  <c r="H22" i="56"/>
  <c r="H23" i="56"/>
  <c r="H24" i="56"/>
  <c r="H25" i="56"/>
  <c r="H26" i="56"/>
  <c r="H27" i="56"/>
  <c r="H28" i="56"/>
  <c r="H29" i="56"/>
  <c r="H30" i="56"/>
  <c r="H31" i="56"/>
  <c r="H32" i="56"/>
  <c r="H33" i="56"/>
  <c r="H34" i="56"/>
  <c r="H35" i="56"/>
  <c r="H36" i="56"/>
  <c r="H37" i="56"/>
  <c r="H38" i="56"/>
  <c r="H39" i="56"/>
  <c r="H40" i="56"/>
  <c r="H41" i="56"/>
  <c r="H42" i="56"/>
  <c r="H43" i="56"/>
  <c r="H44" i="56"/>
  <c r="H45" i="56"/>
  <c r="H46" i="56"/>
  <c r="H47" i="56"/>
  <c r="H48" i="56"/>
  <c r="H49" i="56"/>
  <c r="H50" i="56"/>
  <c r="H51" i="56"/>
  <c r="H52" i="56"/>
  <c r="H53" i="56"/>
  <c r="H54" i="56"/>
  <c r="H55" i="56"/>
  <c r="H56" i="56"/>
  <c r="H57" i="56"/>
  <c r="H58" i="56"/>
  <c r="H59" i="56"/>
  <c r="H60" i="56"/>
  <c r="H61" i="56"/>
  <c r="H62" i="56"/>
  <c r="H63" i="56"/>
  <c r="H64" i="56"/>
  <c r="H65" i="56"/>
  <c r="H66" i="56"/>
  <c r="H67" i="56"/>
  <c r="H68" i="56"/>
  <c r="H69" i="56"/>
  <c r="H70" i="56"/>
  <c r="H71" i="56"/>
  <c r="H72" i="56"/>
  <c r="H73" i="56"/>
  <c r="H74" i="56"/>
  <c r="H75" i="56"/>
  <c r="H76" i="56"/>
  <c r="H77" i="56"/>
  <c r="H78" i="56"/>
  <c r="H79" i="56"/>
  <c r="H80" i="56"/>
  <c r="H81" i="56"/>
  <c r="H82" i="56"/>
  <c r="H83" i="56"/>
  <c r="H84" i="56"/>
  <c r="H85" i="56"/>
  <c r="H86" i="56"/>
  <c r="H87" i="56"/>
  <c r="H88" i="56"/>
  <c r="H89" i="56"/>
  <c r="H90" i="56"/>
  <c r="H91" i="56"/>
  <c r="H92" i="56"/>
  <c r="H93" i="56"/>
  <c r="H94" i="56"/>
  <c r="H95" i="56"/>
  <c r="H96" i="56"/>
  <c r="H97" i="56"/>
  <c r="H98" i="56"/>
  <c r="H99" i="56"/>
  <c r="H100" i="56"/>
  <c r="H101" i="56"/>
  <c r="H102" i="56"/>
  <c r="H103" i="56"/>
  <c r="H104" i="56"/>
  <c r="H105" i="56"/>
  <c r="H106" i="56"/>
  <c r="H107" i="56"/>
  <c r="H108" i="56"/>
  <c r="H109" i="56"/>
  <c r="H110" i="56"/>
  <c r="H111" i="56"/>
  <c r="H112" i="56"/>
  <c r="H113" i="56"/>
  <c r="H114" i="56"/>
  <c r="H115" i="56"/>
  <c r="H116" i="56"/>
  <c r="H117" i="56"/>
  <c r="H118" i="56"/>
  <c r="H119" i="56"/>
  <c r="H120" i="56"/>
  <c r="H121" i="56"/>
  <c r="H122" i="56"/>
  <c r="H123" i="56"/>
  <c r="H124" i="56"/>
  <c r="H125" i="56"/>
  <c r="H126" i="56"/>
  <c r="H127" i="56"/>
  <c r="H128" i="56"/>
  <c r="H129" i="56"/>
  <c r="H130" i="56"/>
  <c r="H131" i="56"/>
  <c r="H132" i="56"/>
  <c r="H133" i="56"/>
  <c r="H134" i="56"/>
  <c r="H135" i="56"/>
  <c r="H136" i="56"/>
  <c r="H137" i="56"/>
  <c r="H138" i="56"/>
  <c r="H139" i="56"/>
  <c r="H140" i="56"/>
  <c r="H141" i="56"/>
  <c r="H142" i="56"/>
  <c r="H143" i="56"/>
  <c r="H144" i="56"/>
  <c r="H145" i="56"/>
  <c r="H146" i="56"/>
  <c r="H147" i="56"/>
  <c r="H148" i="56"/>
  <c r="H149" i="56"/>
  <c r="H150" i="56"/>
  <c r="H151" i="56"/>
  <c r="H152" i="56"/>
  <c r="H153" i="56"/>
  <c r="H154" i="56"/>
  <c r="H155" i="56"/>
  <c r="H156" i="56"/>
  <c r="H157" i="56"/>
  <c r="H158" i="56"/>
  <c r="H159" i="56"/>
  <c r="H160" i="56"/>
  <c r="H161" i="56"/>
  <c r="H162" i="56"/>
  <c r="H163" i="56"/>
  <c r="H164" i="56"/>
  <c r="H165" i="56"/>
  <c r="H166" i="56"/>
  <c r="H167" i="56"/>
  <c r="H168" i="56"/>
  <c r="H169" i="56"/>
  <c r="H170" i="56"/>
  <c r="H171" i="56"/>
  <c r="H172" i="56"/>
  <c r="H173" i="56"/>
  <c r="H174" i="56"/>
  <c r="H175" i="56"/>
  <c r="H176" i="56"/>
  <c r="H177" i="56"/>
  <c r="H178" i="56"/>
  <c r="H179" i="56"/>
  <c r="H180" i="56"/>
  <c r="H181" i="56"/>
  <c r="H182" i="56"/>
  <c r="H183" i="56"/>
  <c r="H184" i="56"/>
  <c r="H185" i="56"/>
  <c r="H186" i="56"/>
  <c r="H187" i="56"/>
  <c r="H188" i="56"/>
  <c r="H189" i="56"/>
  <c r="H190" i="56"/>
  <c r="H191" i="56"/>
  <c r="H192" i="56"/>
  <c r="H193" i="56"/>
  <c r="H194" i="56"/>
  <c r="H195" i="56"/>
  <c r="H196" i="56"/>
  <c r="H197" i="56"/>
  <c r="H198" i="56"/>
  <c r="H199" i="56"/>
  <c r="H200" i="56"/>
  <c r="H201" i="56"/>
  <c r="H202" i="56"/>
  <c r="H203" i="56"/>
  <c r="H204" i="56"/>
  <c r="H205" i="56"/>
  <c r="H206" i="56"/>
  <c r="H207" i="56"/>
  <c r="H208" i="56"/>
  <c r="H209" i="56"/>
  <c r="H210" i="56"/>
  <c r="H211" i="56"/>
  <c r="H212" i="56"/>
  <c r="H213" i="56"/>
  <c r="H214" i="56"/>
  <c r="Q86" i="55"/>
  <c r="Q87" i="55"/>
  <c r="Q88" i="55"/>
  <c r="Q131" i="55" l="1"/>
  <c r="Q130" i="55"/>
  <c r="Q129" i="55"/>
  <c r="Q128" i="55"/>
  <c r="Q127" i="55"/>
  <c r="Q126" i="55"/>
  <c r="Q125" i="55"/>
  <c r="Q124" i="55"/>
  <c r="Q123" i="55"/>
  <c r="Q122" i="55"/>
  <c r="Q102" i="55"/>
  <c r="Q101" i="55"/>
  <c r="Q100" i="55"/>
  <c r="Q99" i="55"/>
  <c r="Q98" i="55"/>
  <c r="Q97" i="55"/>
  <c r="Q96" i="55"/>
  <c r="Q95" i="55"/>
  <c r="Q85" i="55"/>
  <c r="Q84" i="55"/>
  <c r="Q83" i="55"/>
  <c r="Q82" i="55"/>
  <c r="Q81" i="55"/>
  <c r="Q80" i="55"/>
  <c r="Q79" i="55"/>
  <c r="Q78" i="55"/>
  <c r="Q77" i="55"/>
  <c r="Q55" i="55"/>
  <c r="Q54" i="55"/>
  <c r="Q53" i="55"/>
  <c r="Q52" i="55"/>
  <c r="Q51" i="55"/>
  <c r="Q50" i="55"/>
  <c r="Q49" i="55"/>
  <c r="Q48" i="55"/>
  <c r="Q14" i="55"/>
  <c r="Q73" i="55"/>
  <c r="Q72" i="55"/>
  <c r="Q114" i="55"/>
  <c r="Q110" i="55"/>
  <c r="Q109" i="55"/>
  <c r="Q108" i="55"/>
  <c r="Q107" i="55"/>
  <c r="Q106" i="55"/>
  <c r="Q105" i="55"/>
  <c r="Q104" i="55"/>
  <c r="Q103" i="55"/>
  <c r="Q71" i="55"/>
  <c r="Q70" i="55"/>
  <c r="Q69" i="55"/>
  <c r="Q68" i="55"/>
  <c r="Q67" i="55"/>
  <c r="Q66" i="55"/>
  <c r="Q65" i="55"/>
  <c r="Q64" i="55"/>
  <c r="Q63" i="55"/>
  <c r="Q62" i="55"/>
  <c r="Q61" i="55"/>
  <c r="Q112" i="55"/>
  <c r="Q111" i="55"/>
  <c r="Q120" i="55"/>
  <c r="Q119" i="55"/>
  <c r="Q118" i="55"/>
  <c r="Q117" i="55"/>
  <c r="Q116" i="55"/>
  <c r="Q115" i="55"/>
  <c r="Q47" i="55"/>
  <c r="Q46" i="55"/>
  <c r="Q45" i="55"/>
  <c r="Q44" i="55"/>
  <c r="Q43" i="55"/>
  <c r="Q42" i="55"/>
  <c r="Q41" i="55"/>
  <c r="Q40" i="55"/>
  <c r="Q39" i="55"/>
  <c r="Q38" i="55"/>
  <c r="Q37" i="55"/>
  <c r="Q36" i="55"/>
  <c r="Q35" i="55"/>
  <c r="Q34" i="55"/>
  <c r="Q33" i="55"/>
  <c r="Q32" i="55"/>
  <c r="Q31" i="55"/>
  <c r="Q30" i="55"/>
  <c r="Q29" i="55"/>
  <c r="Q28" i="55"/>
  <c r="Q27" i="55"/>
  <c r="Q26" i="55"/>
  <c r="Q25" i="55"/>
  <c r="Q24" i="55"/>
  <c r="Q23" i="55"/>
  <c r="Q22" i="55"/>
  <c r="Q21" i="55"/>
  <c r="Q20" i="55"/>
  <c r="Q19" i="55"/>
  <c r="Q18" i="55"/>
  <c r="Q17" i="55"/>
  <c r="Q16" i="55"/>
  <c r="Q15" i="55"/>
  <c r="Q9" i="55"/>
  <c r="Q57" i="55" l="1"/>
  <c r="Q56" i="55"/>
  <c r="L5" i="56" l="1"/>
  <c r="F132" i="55" l="1"/>
  <c r="G132" i="55"/>
  <c r="H132" i="55"/>
  <c r="I132" i="55"/>
  <c r="J132" i="55"/>
  <c r="K132" i="55"/>
  <c r="L132" i="55"/>
  <c r="M132" i="55"/>
  <c r="N132" i="55"/>
  <c r="O132" i="55"/>
  <c r="P132" i="55"/>
  <c r="E132" i="55"/>
  <c r="B214" i="56"/>
  <c r="B213" i="56"/>
  <c r="B212" i="56"/>
  <c r="B211" i="56"/>
  <c r="B210" i="56"/>
  <c r="B209" i="56"/>
  <c r="B208" i="56"/>
  <c r="B207" i="56"/>
  <c r="B206" i="56"/>
  <c r="B205" i="56"/>
  <c r="B204" i="56"/>
  <c r="B203" i="56"/>
  <c r="B202" i="56"/>
  <c r="B201" i="56"/>
  <c r="B200" i="56"/>
  <c r="B199" i="56"/>
  <c r="B198" i="56"/>
  <c r="B197" i="56"/>
  <c r="B196" i="56"/>
  <c r="B195" i="56"/>
  <c r="B194" i="56"/>
  <c r="B193" i="56"/>
  <c r="B192" i="56"/>
  <c r="B191" i="56"/>
  <c r="B190" i="56"/>
  <c r="B189" i="56"/>
  <c r="B188" i="56"/>
  <c r="B187" i="56"/>
  <c r="B186" i="56"/>
  <c r="B185" i="56"/>
  <c r="B184" i="56"/>
  <c r="B183" i="56"/>
  <c r="B182" i="56"/>
  <c r="B181" i="56"/>
  <c r="B180" i="56"/>
  <c r="B179" i="56"/>
  <c r="B178" i="56"/>
  <c r="B177" i="56"/>
  <c r="B176" i="56"/>
  <c r="B175" i="56"/>
  <c r="B174" i="56"/>
  <c r="B173" i="56"/>
  <c r="B172" i="56"/>
  <c r="B171" i="56"/>
  <c r="B170" i="56"/>
  <c r="B169" i="56"/>
  <c r="B168" i="56"/>
  <c r="B167" i="56"/>
  <c r="B166" i="56"/>
  <c r="B165" i="56"/>
  <c r="B164" i="56"/>
  <c r="B163" i="56"/>
  <c r="B162" i="56"/>
  <c r="B161" i="56"/>
  <c r="B160" i="56"/>
  <c r="B159" i="56"/>
  <c r="B158" i="56"/>
  <c r="B157" i="56"/>
  <c r="B156" i="56"/>
  <c r="B155" i="56"/>
  <c r="B154" i="56"/>
  <c r="B153" i="56"/>
  <c r="B152" i="56"/>
  <c r="B151" i="56"/>
  <c r="B150" i="56"/>
  <c r="B149" i="56"/>
  <c r="B148" i="56"/>
  <c r="B147" i="56"/>
  <c r="B146" i="56"/>
  <c r="B145" i="56"/>
  <c r="B144" i="56"/>
  <c r="B143" i="56"/>
  <c r="B142" i="56"/>
  <c r="B141" i="56"/>
  <c r="B140" i="56"/>
  <c r="B139" i="56"/>
  <c r="B138" i="56"/>
  <c r="B137" i="56"/>
  <c r="B136" i="56"/>
  <c r="B135" i="56"/>
  <c r="B134" i="56"/>
  <c r="B133" i="56"/>
  <c r="B132" i="56"/>
  <c r="B131" i="56"/>
  <c r="B130" i="56"/>
  <c r="B129" i="56"/>
  <c r="B128" i="56"/>
  <c r="B127" i="56"/>
  <c r="B126" i="56"/>
  <c r="B125" i="56"/>
  <c r="B124" i="56"/>
  <c r="B123" i="56"/>
  <c r="B122" i="56"/>
  <c r="B121" i="56"/>
  <c r="B120" i="56"/>
  <c r="B119" i="56"/>
  <c r="B118" i="56"/>
  <c r="B117" i="56"/>
  <c r="B116" i="56"/>
  <c r="B115" i="56"/>
  <c r="B114" i="56"/>
  <c r="B113" i="56"/>
  <c r="B112" i="56"/>
  <c r="B111" i="56"/>
  <c r="B110" i="56"/>
  <c r="B109" i="56"/>
  <c r="B108" i="56"/>
  <c r="B107" i="56"/>
  <c r="B106" i="56"/>
  <c r="B105" i="56"/>
  <c r="B104" i="56"/>
  <c r="B103" i="56"/>
  <c r="B102" i="56"/>
  <c r="B101" i="56"/>
  <c r="B100" i="56"/>
  <c r="B99" i="56"/>
  <c r="B98" i="56"/>
  <c r="B97" i="56"/>
  <c r="B96" i="56"/>
  <c r="B95" i="56"/>
  <c r="B94" i="56"/>
  <c r="B93" i="56"/>
  <c r="B92" i="56"/>
  <c r="B91" i="56"/>
  <c r="B90" i="56"/>
  <c r="B89" i="56"/>
  <c r="B88" i="56"/>
  <c r="B87" i="56"/>
  <c r="B86" i="56"/>
  <c r="B85" i="56"/>
  <c r="B84" i="56"/>
  <c r="B83" i="56"/>
  <c r="B82" i="56"/>
  <c r="B81" i="56"/>
  <c r="B80" i="56"/>
  <c r="B79" i="56"/>
  <c r="B78" i="56"/>
  <c r="B77" i="56"/>
  <c r="B76" i="56"/>
  <c r="B75" i="56"/>
  <c r="B74" i="56"/>
  <c r="B73" i="56"/>
  <c r="B72" i="56"/>
  <c r="B71" i="56"/>
  <c r="B70" i="56"/>
  <c r="B69" i="56"/>
  <c r="B68" i="56"/>
  <c r="B67" i="56"/>
  <c r="B66" i="56"/>
  <c r="B65" i="56"/>
  <c r="B64" i="56"/>
  <c r="B63" i="56"/>
  <c r="B62" i="56"/>
  <c r="B61" i="56"/>
  <c r="B60" i="56"/>
  <c r="B59" i="56"/>
  <c r="B58" i="56"/>
  <c r="B57" i="56"/>
  <c r="B56" i="56"/>
  <c r="B55" i="56"/>
  <c r="B54" i="56"/>
  <c r="B53" i="56"/>
  <c r="B52" i="56"/>
  <c r="B51" i="56"/>
  <c r="B50" i="56"/>
  <c r="B49" i="56"/>
  <c r="B48" i="56"/>
  <c r="B47" i="56"/>
  <c r="B46" i="56"/>
  <c r="B45" i="56"/>
  <c r="B44" i="56"/>
  <c r="B43" i="56"/>
  <c r="B42" i="56"/>
  <c r="B41" i="56"/>
  <c r="B40" i="56"/>
  <c r="B39" i="56"/>
  <c r="B38" i="56"/>
  <c r="B37" i="56"/>
  <c r="B36" i="56"/>
  <c r="B35" i="56"/>
  <c r="B34" i="56"/>
  <c r="B33" i="56"/>
  <c r="B32" i="56"/>
  <c r="B31" i="56"/>
  <c r="B30" i="56"/>
  <c r="B29" i="56"/>
  <c r="B28" i="56"/>
  <c r="B27" i="56"/>
  <c r="B26" i="56"/>
  <c r="B25" i="56"/>
  <c r="B24" i="56"/>
  <c r="B23" i="56"/>
  <c r="B22" i="56"/>
  <c r="B21" i="56"/>
  <c r="B20" i="56"/>
  <c r="B19" i="56"/>
  <c r="B18" i="56"/>
  <c r="B17" i="56"/>
  <c r="B16" i="56"/>
  <c r="B15" i="56"/>
  <c r="B14" i="56"/>
  <c r="B13" i="56"/>
  <c r="B12" i="56"/>
  <c r="B11" i="56"/>
  <c r="B10" i="56"/>
  <c r="B9" i="56"/>
  <c r="B8" i="56"/>
  <c r="Q94" i="55"/>
  <c r="Q93" i="55"/>
  <c r="Q92" i="55"/>
  <c r="Q91" i="55"/>
  <c r="Q90" i="55"/>
  <c r="Q89" i="55"/>
  <c r="Q76" i="55"/>
  <c r="Q75" i="55"/>
  <c r="Q74" i="55"/>
  <c r="Q60" i="55"/>
  <c r="Q59" i="55"/>
  <c r="Q58" i="55"/>
  <c r="Q13" i="55"/>
  <c r="Q12" i="55"/>
  <c r="Q11" i="55"/>
  <c r="Q10" i="55"/>
  <c r="Q132" i="5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s>
  <commentList>
    <comment ref="C5" authorId="0" shapeId="0" xr:uid="{0CDD80FD-6E29-4BEA-9CE2-66EC72809AAC}">
      <text>
        <r>
          <rPr>
            <b/>
            <sz val="9"/>
            <color indexed="81"/>
            <rFont val="Tahoma"/>
            <family val="2"/>
          </rPr>
          <t>Ilka Gonzalez:</t>
        </r>
        <r>
          <rPr>
            <sz val="9"/>
            <color indexed="81"/>
            <rFont val="Tahoma"/>
            <family val="2"/>
          </rPr>
          <t xml:space="preserve">
Pestaña desplegable</t>
        </r>
      </text>
    </comment>
    <comment ref="D8" authorId="0" shapeId="0" xr:uid="{35CC5EC1-FCF3-4D13-9B41-FDBEF15743E4}">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xr:uid="{9709D6BB-CA3B-4411-825B-B1DEADF3647C}">
      <text>
        <r>
          <rPr>
            <sz val="9"/>
            <color indexed="81"/>
            <rFont val="Tahoma"/>
            <family val="2"/>
          </rPr>
          <t>Fórmula Metas programadas:
 Meta Actual/Meta Año anterior X Meta Actual</t>
        </r>
      </text>
    </comment>
    <comment ref="D34" authorId="0" shapeId="0" xr:uid="{CF3AA543-7043-4623-9E70-71D229A457F5}">
      <text>
        <r>
          <rPr>
            <sz val="9"/>
            <color indexed="81"/>
            <rFont val="Tahoma"/>
            <family val="2"/>
          </rPr>
          <t>Número de camas x 365</t>
        </r>
      </text>
    </comment>
    <comment ref="E34" authorId="0" shapeId="0" xr:uid="{6F5DEA9C-15D8-47FC-AEAC-F6279F6C95C9}">
      <text>
        <r>
          <rPr>
            <sz val="9"/>
            <color indexed="81"/>
            <rFont val="Tahoma"/>
            <family val="2"/>
          </rPr>
          <t>Sumatoria de los días pacientes reportados en el censo diario</t>
        </r>
      </text>
    </comment>
    <comment ref="F34" authorId="0" shapeId="0" xr:uid="{D9055FC7-BB33-4446-8C37-F255C530BDB2}">
      <text>
        <r>
          <rPr>
            <sz val="9"/>
            <color indexed="81"/>
            <rFont val="Tahoma"/>
            <family val="2"/>
          </rPr>
          <t>Total de días pacientes en un período dado/Total de egresos del mismo período</t>
        </r>
      </text>
    </comment>
    <comment ref="G34" authorId="0" shapeId="0" xr:uid="{8F42A2A0-3946-40D9-B752-E10FE4235CB6}">
      <text>
        <r>
          <rPr>
            <sz val="9"/>
            <color indexed="81"/>
            <rFont val="Tahoma"/>
            <family val="2"/>
          </rPr>
          <t>Total de días pacientes en un período dado/ Total de días camas disponibles del mismo período x 100</t>
        </r>
      </text>
    </comment>
    <comment ref="H34" authorId="0" shapeId="0" xr:uid="{3AC02527-354B-4C52-B370-16FCE85AC065}">
      <text>
        <r>
          <rPr>
            <sz val="9"/>
            <color indexed="81"/>
            <rFont val="Tahoma"/>
            <family val="2"/>
          </rPr>
          <t>Número de nacidos vivos prematuros/ total nacidos vivos x 100</t>
        </r>
      </text>
    </comment>
    <comment ref="I34" authorId="0" shapeId="0" xr:uid="{9212ED43-86E7-4D69-A76E-E768EA365901}">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Ilka Gonzalez</author>
    <author>sns2</author>
  </authors>
  <commentList>
    <comment ref="C8" authorId="0" shapeId="0" xr:uid="{00000000-0006-0000-0100-00000100000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8" authorId="1" shapeId="0" xr:uid="{ABB5AD1F-8F8E-4900-91AD-58BC215958BD}">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sharedStrings.xml><?xml version="1.0" encoding="utf-8"?>
<sst xmlns="http://schemas.openxmlformats.org/spreadsheetml/2006/main" count="8988" uniqueCount="1479">
  <si>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</si>
  <si>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</si>
  <si>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</si>
  <si>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</si>
  <si>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</si>
  <si>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</si>
  <si>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</si>
  <si>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</si>
  <si>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</si>
  <si>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</si>
  <si>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</si>
  <si>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</si>
  <si>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</si>
  <si>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</si>
  <si>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</si>
  <si>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</si>
  <si>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</si>
  <si>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HOSPITAL GENERAL Y DE ESPECIALIDADES NUESTRA SRA. DE LA ALTAGRACIA</t>
  </si>
  <si>
    <t>Productos Terminales</t>
  </si>
  <si>
    <t>Unidad de Medida</t>
  </si>
  <si>
    <t>Meta Lograda Año 2024</t>
  </si>
  <si>
    <t>Meta Proyectada a Lograr Año 2025</t>
  </si>
  <si>
    <t>Meta Proyectada Año 2026</t>
  </si>
  <si>
    <t>Programación Trimestral</t>
  </si>
  <si>
    <t>Meta Lograda actual periodo                 Año 2025</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</si>
  <si>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</si>
  <si>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</si>
  <si>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</si>
  <si>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</si>
  <si>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</si>
  <si>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</si>
  <si>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</si>
  <si>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</si>
  <si>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</si>
  <si>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</si>
  <si>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</si>
  <si>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</si>
  <si>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</si>
  <si>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</si>
  <si>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</si>
  <si>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</si>
  <si>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</si>
  <si>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</si>
  <si>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</si>
  <si>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</si>
  <si>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</si>
  <si>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</si>
  <si>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</si>
  <si>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</si>
  <si>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</si>
  <si>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</si>
  <si>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</si>
  <si>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</si>
  <si>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</si>
  <si>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</si>
  <si>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</si>
  <si>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</si>
  <si>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</si>
  <si>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</si>
  <si>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</si>
  <si>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</si>
  <si>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</si>
  <si>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</si>
  <si>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</si>
  <si>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nacimientos prematuros</t>
  </si>
  <si>
    <t>Porcentaje de cesárea</t>
  </si>
  <si>
    <t>Programación de actividades</t>
  </si>
  <si>
    <t>CEAS: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</si>
  <si>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</si>
  <si>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</si>
  <si>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</si>
  <si>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</si>
  <si>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</si>
  <si>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</si>
  <si>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</si>
  <si>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</si>
  <si>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</si>
  <si>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</si>
  <si>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</si>
  <si>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</si>
  <si>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</si>
  <si>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</si>
  <si>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</si>
  <si>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</si>
  <si>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</si>
  <si>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</si>
  <si>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</si>
  <si>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</si>
  <si>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 Comentarios</t>
  </si>
  <si>
    <t>Área Responsable</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</si>
  <si>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</si>
  <si>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1.5.2 Las víctimas de violencia de género e intrafamiliar reciben atención integral, oportuna y segura en los servicios de salud.</t>
  </si>
  <si>
    <t>1.5.2.01</t>
  </si>
  <si>
    <t>Reporte de estadísticas de los casos de violencia de género e intrafamiliar.</t>
  </si>
  <si>
    <t>Reporte</t>
  </si>
  <si>
    <t>Acuerdo CONANI</t>
  </si>
  <si>
    <t>Género</t>
  </si>
  <si>
    <t>1.6 Incrementado el acceso oportuno a servicios de salud de calidad, aumentando el acceso a servicios preventivos de 2.23% de la población prioritaria en 2023 al 5.24% en 2028 en todas las regiones del país.</t>
  </si>
  <si>
    <t>1.6.5 La población usuaria recibe servicios odontológicos fortalecidos y de calidad mediante la ejecución de planes de mejora de la atención dental.</t>
  </si>
  <si>
    <t>1.6.5.01</t>
  </si>
  <si>
    <t xml:space="preserve">Capacitaciones a RRHH de las areas de odontología de acuerdo a las necesidades. </t>
  </si>
  <si>
    <t>Listado de participación</t>
  </si>
  <si>
    <t>Plan</t>
  </si>
  <si>
    <t>Odontología</t>
  </si>
  <si>
    <t>1.6.5.02</t>
  </si>
  <si>
    <t>Desarrollo de plan de acciones para el acondicionamiento de infraestructura, mantenimiento de  equipos y equipamiento de las áreas de odontología  EES</t>
  </si>
  <si>
    <t>Informe</t>
  </si>
  <si>
    <t>1.6.5.03</t>
  </si>
  <si>
    <t>Desarrollo del Programa Fomento de la Salud bucal.</t>
  </si>
  <si>
    <t>1.6.5.04</t>
  </si>
  <si>
    <t>Desarrollo del Programa Hospitales libre de caries</t>
  </si>
  <si>
    <t>1.7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</si>
  <si>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</si>
  <si>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1.7.1.01</t>
  </si>
  <si>
    <t>Reunión Comité Farmaco Terapeutico (CFT) Hospitalario y promoción del uso racional de los medicamentos.</t>
  </si>
  <si>
    <t>Minuta</t>
  </si>
  <si>
    <t>Medicamentos</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</si>
  <si>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</si>
  <si>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1.8.2 La población recibe acceso equitativo a servicios de salud, incluidos los de emergencia, de calidad, seguros, integrales, continuos e inclusivos, mediante redes integradas que incorporan mejora continua de procesos y avances tecnológicos.</t>
  </si>
  <si>
    <t>1.8.2.01</t>
  </si>
  <si>
    <t xml:space="preserve">Implementación del Modelo hospitalario y flujos de Asistencia Emergencias y Urgencias </t>
  </si>
  <si>
    <t>Emergencia</t>
  </si>
  <si>
    <t>1.8.2.02</t>
  </si>
  <si>
    <t xml:space="preserve">Socializacion e implementación del RAC-Triaje en las Salas de Emergencias Centros Hospitalarios </t>
  </si>
  <si>
    <t>1.8.2.03</t>
  </si>
  <si>
    <t xml:space="preserve">Llenado de historia clinica de emergencias y registro de todos los pacientes del libro de emergencias </t>
  </si>
  <si>
    <t>1.8.2.04</t>
  </si>
  <si>
    <t>Implementación del procedimiento para la entrega, recibo y reposicion de carro de paro</t>
  </si>
  <si>
    <t>Formularios de verificacion de Carro de paro (Apertura, Stock y Verificacion de desfibrilador)</t>
  </si>
  <si>
    <t>1.8.2.05</t>
  </si>
  <si>
    <t>Registros en el tablero de Indicadores de Gestión de las Salas de Emergencias de los Centros de Salud.</t>
  </si>
  <si>
    <t>1.8.2.06</t>
  </si>
  <si>
    <t>Socialización de los procedimientos de traslado de pacientes</t>
  </si>
  <si>
    <t>Agenda</t>
  </si>
  <si>
    <t>1.8.2.07</t>
  </si>
  <si>
    <t>Elaboración y/o actualización de los Planes de Emergencias y Desastres Hospitalarios</t>
  </si>
  <si>
    <t>1.8.2.08</t>
  </si>
  <si>
    <t>Reunion del comité de emergencias para socializacion del plan Hospitalarios  Emergencias de salud publica y desastres naturales con el personal del hospital.</t>
  </si>
  <si>
    <t>1.8.2.09</t>
  </si>
  <si>
    <t>Simulacro para probar la funcionabilidad de los  Planes de  Emergencias y Desastres Hospitalarios.</t>
  </si>
  <si>
    <t>1.8.2.10</t>
  </si>
  <si>
    <t xml:space="preserve">Reunión con el Comite Hospitalario de Emergencias y Desastres para preparar el Operativo de Navidad y Año Nuevo comité de emergencias </t>
  </si>
  <si>
    <t>1.8.2.11</t>
  </si>
  <si>
    <t>Reunión con el Comite Hospitalario de Emergencias y Desastres para preparar el Operativo de Semana Santa comité de emergencias</t>
  </si>
  <si>
    <t>1.8.2.12</t>
  </si>
  <si>
    <t>Reunión con el Comite Hospitalario de Emergencias y Desastres para respuesta a Temporada Ciclonica y Eventos Hidrometeorologicos comité de emergencias</t>
  </si>
  <si>
    <t>1.8.2.13</t>
  </si>
  <si>
    <t>Reunión con el Comite Hospitalario de Emergencias y Desastres para la respuesta alta demanda asistencial por siniestros siniestro viales, emergencias de salud, desastres naturales y cambio climaticos.</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</si>
  <si>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</si>
  <si>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1.8.3.01</t>
  </si>
  <si>
    <t>Supervision de indicadores de calidad en el programa de hemodialisis y diálisis peritoneal, para los centros que apliquen para el programa.</t>
  </si>
  <si>
    <t>1.8.3.02</t>
  </si>
  <si>
    <t>Plan de mejora a partir de los resultados de la evaluacion de indicadores de calidad en el programa de hemodialisis y diálisis peritoneal, para los centros que apliquen para el programa.</t>
  </si>
  <si>
    <t>Protocolo</t>
  </si>
  <si>
    <t>1.8.3.03</t>
  </si>
  <si>
    <t>Seguimiento a los planes de mejora de la evaluacion de indicadores de calidad en el programa de hemodialisis y diálisis peritoneal, para los centros que apliquen para el programa.</t>
  </si>
  <si>
    <t>1.8.3.04</t>
  </si>
  <si>
    <t>Seguimiento al plan de mejora de las evaluaciones de la calidad de los servicios de nutrición</t>
  </si>
  <si>
    <t>1.8.3.05</t>
  </si>
  <si>
    <t>Implementacion de los procesos de bioseguridad hospitalaria</t>
  </si>
  <si>
    <t xml:space="preserve"> Epidemiología</t>
  </si>
  <si>
    <t>1.8.3.06</t>
  </si>
  <si>
    <t>Elaboración de los planes de mejora a partir de los resultados de evaluacion de procesos de bioseguridad hospitalaria</t>
  </si>
  <si>
    <t>1.8.3.07</t>
  </si>
  <si>
    <t>Seguimiento a los planes de mejora de evaluación de procesos de bioseguridad hospitalaria</t>
  </si>
  <si>
    <t>1.8.3.08</t>
  </si>
  <si>
    <t>Notificación oportuna de las enfermedades bajo vigilancia epidemiológica (Epi 1 y 2)</t>
  </si>
  <si>
    <t>1.8.3.09</t>
  </si>
  <si>
    <t>Implementación del procedimiento de hosteleria hospitalaria</t>
  </si>
  <si>
    <t>Hostelería Hospitalaria</t>
  </si>
  <si>
    <t>1.8.3.10</t>
  </si>
  <si>
    <t>Diagnóstico situacional de la conformación de los comités hospitalarios</t>
  </si>
  <si>
    <t>1.8.3.11</t>
  </si>
  <si>
    <t>Conformacion de los comité Hospitalarios</t>
  </si>
  <si>
    <t>Matriz</t>
  </si>
  <si>
    <t>1.8.3.12</t>
  </si>
  <si>
    <t>Evaluacion de la Metodologia de Gestion Productiva</t>
  </si>
  <si>
    <t>1.8.3.13</t>
  </si>
  <si>
    <t>Plan de mejora a partir de los resultados de la evaluacion de la metodologia de gestion productiva</t>
  </si>
  <si>
    <t>1.8.3.14</t>
  </si>
  <si>
    <t>Seguimiento a los planes de mejora de la MGP</t>
  </si>
  <si>
    <t>1.8.3.15</t>
  </si>
  <si>
    <t xml:space="preserve">Supervisión de la calidad de los servicios de nutrición </t>
  </si>
  <si>
    <t>1.8.3.16</t>
  </si>
  <si>
    <t>Desarrollo de los planes de mejora a partir de los resultados de las evaluaciones de la calidad de los servicios de nutrición</t>
  </si>
  <si>
    <t>1.8.3.17</t>
  </si>
  <si>
    <t>Implementación del plan de mejora de las evaluaciones de la calidad de los servicios de nutrición</t>
  </si>
  <si>
    <t>1.8.3.18</t>
  </si>
  <si>
    <t>Análisis del comportamiento de las objeciones médicas y administrativas</t>
  </si>
  <si>
    <t>informe</t>
  </si>
  <si>
    <t>1.8.3.19</t>
  </si>
  <si>
    <t>Elaboracion de los planes de mejora para la disminucion de las objeciones médicas, administrativas y el incremento de la facturación de los CEAS, en coordinacion de los SRS los centros de salud.</t>
  </si>
  <si>
    <t>1.8.3.20</t>
  </si>
  <si>
    <t>Seguimiento a la ejecución de planes de mejora para la disminucion de las objeciones médicas, administrativas y el incremento de la facturación de los CEAS.</t>
  </si>
  <si>
    <t>2.1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</si>
  <si>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</si>
  <si>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2.1.1.01</t>
  </si>
  <si>
    <t>Ejecución Plan de Capacitación 2026.</t>
  </si>
  <si>
    <t>1- El informe trimestral se realiza en el formulario estandarizado por el INAP. 
2-Adicional presentar listados de asistencia y plan de capacitación 2026.</t>
  </si>
  <si>
    <t>Recursos Humanos</t>
  </si>
  <si>
    <t>2.1.1.02</t>
  </si>
  <si>
    <t>Detección necesidades capacitación por departamento CEAS Plan 2027.</t>
  </si>
  <si>
    <t>Presentar anexo formulario por departamento, de acuerdo a la estructura organizativa de cada dependencia.</t>
  </si>
  <si>
    <t>2.1.1.03</t>
  </si>
  <si>
    <t>Elaboración del Plan de Capacitación CEAS 2027.</t>
  </si>
  <si>
    <t>Realizar plan de capacitación en formulario estándarizado por el INAP.</t>
  </si>
  <si>
    <t>2.1.1.04</t>
  </si>
  <si>
    <t>Consolidado de resultados de evaluación del desempeño laboral 2025.</t>
  </si>
  <si>
    <t>Matriz para reportar resultados de evaluación del desempeño laboral 2025.</t>
  </si>
  <si>
    <t>2.1.1.05</t>
  </si>
  <si>
    <t>Consolidado de resultados de acuerdos del desempeño laboral  2026.</t>
  </si>
  <si>
    <t>Matriz para reportar acuerdos del desempeño laboral 2026.</t>
  </si>
  <si>
    <t>2.1.1.06</t>
  </si>
  <si>
    <t>Elaboración informe técnico resultados de evaluación del desempeño laboral 2025 CEAS y remisión al SRS.</t>
  </si>
  <si>
    <t>Informe técnico de resultados evaluación del desempeño laboral 2025.</t>
  </si>
  <si>
    <t>2.1.1.07</t>
  </si>
  <si>
    <t>Monitoreo por departamento  de los acuerdos de desempeño laboral 2027</t>
  </si>
  <si>
    <t>No se requiere listado de asistencia adicional, ya que la minuta estandarizada del MAP es firmada por los colaboradores que participan en la reunión de revisión.</t>
  </si>
  <si>
    <t>2.1.1.08</t>
  </si>
  <si>
    <t>Remisión al SRS consolidado trimestral de acuerdos de desempeño personal nuevo ingreso CEAS</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</si>
  <si>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</si>
  <si>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 xml:space="preserve">3.1.1 Los Centros de Atención y Servicios (CEAS) y las Oficinas Regionales de Salud (ORS) reciben el Formulario de Levantamiento de Necesidades de Cooperación No Reembolsable como instrumento estandarizado, </t>
  </si>
  <si>
    <t>3.1.1.01</t>
  </si>
  <si>
    <t>Llenado y envío del formulario de levantamiento de necesidades de cooperación no reembolsable a la ORS.</t>
  </si>
  <si>
    <t>1. Formulario de levantamiento de necesidades de cooperación no reembolsable completo y firmado.
2. Remisión vía correo electrónico del formulario a la ORS.</t>
  </si>
  <si>
    <t>Planificación</t>
  </si>
  <si>
    <t>3.1.1.02</t>
  </si>
  <si>
    <t>Llenado y envío del Formulario de Reporte de Donaciones a la ORS.</t>
  </si>
  <si>
    <t>1. Formulario de Reporte de Donaciones sellado y firmado.
2. Remisión vía correo electrónico del formulario a la ORS.</t>
  </si>
  <si>
    <t xml:space="preserve">3.1.5 Personal y usuarios del SNS reciben servicios tecnológicos confiables </t>
  </si>
  <si>
    <t>3.1.5.01</t>
  </si>
  <si>
    <t xml:space="preserve">Actualización de portales web  </t>
  </si>
  <si>
    <t>Tecnología</t>
  </si>
  <si>
    <t>3.1.5.02</t>
  </si>
  <si>
    <t xml:space="preserve">Soportes incidencias tecnológicas atendidas </t>
  </si>
  <si>
    <t>3.1.5.03</t>
  </si>
  <si>
    <t xml:space="preserve">Inventario de activos tecnológicos </t>
  </si>
  <si>
    <t>Inventario</t>
  </si>
  <si>
    <t>3.1.6 La población usuaria recibe servicios seguros y de calidad mediante el fortalecimiento del modelo institucional de gestión y monitoreo de la calidad, con estándares, indicadores, auditorías y acciones de mejora continua en todas las unidades.</t>
  </si>
  <si>
    <t>3.1.6.01</t>
  </si>
  <si>
    <t>Elaboración de la memoria institucional 2026</t>
  </si>
  <si>
    <t>Memoria</t>
  </si>
  <si>
    <t>3.1.6.02</t>
  </si>
  <si>
    <t>Elaboración del Plan Operativo Anual 2027</t>
  </si>
  <si>
    <t>3.1.6.03</t>
  </si>
  <si>
    <t>Autoevaluación POA 2026</t>
  </si>
  <si>
    <t>MEP</t>
  </si>
  <si>
    <t>3.1.6.04</t>
  </si>
  <si>
    <t>Elaboración y seguimiento a la ejecución de los planes de mejora acorde a los hallazgos del MEP</t>
  </si>
  <si>
    <t>3.1.6.05</t>
  </si>
  <si>
    <t>Elaboración del informe de autodiagnóstico y sistema afinado de puntuación CAF</t>
  </si>
  <si>
    <t>Calidad en la Gestión</t>
  </si>
  <si>
    <t>3.1.6.06</t>
  </si>
  <si>
    <t>Informe de seguimiento a plan de mejora CAF año en curso</t>
  </si>
  <si>
    <t>3.1.6.07</t>
  </si>
  <si>
    <t xml:space="preserve">Elaboración plan de mejora CAF del próximo año </t>
  </si>
  <si>
    <t>3.1.6.08</t>
  </si>
  <si>
    <t>Implementación, renovación o actualización de CCC (Carta Compromiso al Ciudadano) según aplique</t>
  </si>
  <si>
    <t>Resolución aprobatoria</t>
  </si>
  <si>
    <t>3.1.6.09</t>
  </si>
  <si>
    <t>Seguimiento al cumplimiento de la CCC (Carta Compromiso al Ciudadano)</t>
  </si>
  <si>
    <t>3.1.6.10</t>
  </si>
  <si>
    <t>Seguimiento a la implementación plan de mejora SISMAP Salud y Programa de Desempeño SNS</t>
  </si>
  <si>
    <t>3.1.6.11</t>
  </si>
  <si>
    <t>Ejecución de las sesiones del comité de calidad del CEAS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</si>
  <si>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</si>
  <si>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3.1.7.01</t>
  </si>
  <si>
    <t>Administrativo-Financiero</t>
  </si>
  <si>
    <t>3.1.7.02</t>
  </si>
  <si>
    <t>3.2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</si>
  <si>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</si>
  <si>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3.2.1.01</t>
  </si>
  <si>
    <t>Supervisión y aplicación expediente clínico en el hospital</t>
  </si>
  <si>
    <t>Enfermería</t>
  </si>
  <si>
    <t>3.2.1.02</t>
  </si>
  <si>
    <t>Capacitación y retroalimentación en dosificación y administración de medicamentos al personal de enfermería</t>
  </si>
  <si>
    <t>3.2.1.03</t>
  </si>
  <si>
    <t xml:space="preserve">Seguimiento a la aplicación de los 7 estándares de cuidados de enfermería </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</si>
  <si>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</si>
  <si>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3.2.2.01</t>
  </si>
  <si>
    <t>Autoevaluacion SLIPTA para cumplimiento de SISMAP SALUD</t>
  </si>
  <si>
    <t>Lista de verificación y formulario de  plan de mejora</t>
  </si>
  <si>
    <t>Laboratorios e Imágenes</t>
  </si>
  <si>
    <t>3.2.2.03</t>
  </si>
  <si>
    <t>Automatización de los servicios/ mantenimiento a los equipos  y calibracion de cabinas de los departamentos de microbiologia en los EES que cuentan con departamento de microbiologia clinica.</t>
  </si>
  <si>
    <t xml:space="preserve">Informe 
</t>
  </si>
  <si>
    <t>laboratorios e Imágenes</t>
  </si>
  <si>
    <t>3.2.2.04</t>
  </si>
  <si>
    <t>Cumplimiento la ruta de recolecion y/o envio y/o recepción de las muestras.</t>
  </si>
  <si>
    <t xml:space="preserve">Cumplimiento la ruta de recolecion y/o envio y/o recepción de las muestras.
</t>
  </si>
  <si>
    <t>3.2.2.05</t>
  </si>
  <si>
    <t>3.2.2.06</t>
  </si>
  <si>
    <t>Conformación y/o actualización de  clubes de donantes de sangre en EES que cuentan con servicios de hemoterapia.</t>
  </si>
  <si>
    <t>Acta de formación/ Listado actualizado del club de donantes.</t>
  </si>
  <si>
    <t>Banco de Sangre</t>
  </si>
  <si>
    <t>3.2.2.07</t>
  </si>
  <si>
    <t>Mantenimiento a los equipos  y calibracion de cabinas.</t>
  </si>
  <si>
    <t xml:space="preserve">Reporte de los mantenimientos de equipos y calibración de cabinas.
</t>
  </si>
  <si>
    <t>3.2.2.08</t>
  </si>
  <si>
    <t>Compra de insumos para la toma de las muestras.</t>
  </si>
  <si>
    <t>Listado de disponibilidad de insumos de toma de muestras.  Evidencia de compra de insumos actualizada.</t>
  </si>
  <si>
    <t>3.2.2.09</t>
  </si>
  <si>
    <t>Envio mensual Infolab a SRS</t>
  </si>
  <si>
    <t>Captura de envio a SRS</t>
  </si>
  <si>
    <t>3.2.2.10</t>
  </si>
  <si>
    <t>Reunion con DPS cordinar entrega insumos de malaria</t>
  </si>
  <si>
    <t>3.2.2.11</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</si>
  <si>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</si>
  <si>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</si>
  <si>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</si>
  <si>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3.2.2.12</t>
  </si>
  <si>
    <t>Elaboración y/o Actualización de los Planes de Mejora asociados al Monitoreo Interno de la Adherencia a Protocolos, Guias de Atención y Otras Normativas de Salud.</t>
  </si>
  <si>
    <t>Planes de Mejora</t>
  </si>
  <si>
    <r>
      <t xml:space="preserve">Cada establecimiento debe contar con planes de mejora aprobados (firmados y sellados), con actividades acorde a los hallazgos identificados en el Monitoreo Interno de la Adherencia a Protocolos, Guias de Atención y Otras Normativas de Salud. </t>
    </r>
    <r>
      <rPr>
        <u/>
        <sz val="10"/>
        <rFont val="Calibri"/>
        <family val="2"/>
        <scheme val="minor"/>
      </rPr>
      <t xml:space="preserve"> OJO: Es una evidencia a cargar para SISMAP Salud</t>
    </r>
    <r>
      <rPr>
        <sz val="10"/>
        <rFont val="Calibri"/>
        <family val="2"/>
        <scheme val="minor"/>
      </rPr>
      <t>.</t>
    </r>
  </si>
  <si>
    <t>3.2.2.13</t>
  </si>
  <si>
    <t>Avances en la Ejecución de los Planes de Mejora asociados al Monitoreo Interno de la Adherencia a Protocolos, Guias de Atención y Otras Normativas de Salud.</t>
  </si>
  <si>
    <r>
      <t xml:space="preserve">El informe (firmado y sellado) debe reflejar los avances en la ejecución de las actividades aprobadas en los planes de mejora. </t>
    </r>
    <r>
      <rPr>
        <u/>
        <sz val="10"/>
        <rFont val="Calibri"/>
        <family val="2"/>
        <scheme val="minor"/>
      </rPr>
      <t>OJO: Es una evidencia a cargar para SISMAP Salud</t>
    </r>
    <r>
      <rPr>
        <sz val="10"/>
        <rFont val="Calibri"/>
        <family val="2"/>
        <scheme val="minor"/>
      </rPr>
      <t>.</t>
    </r>
  </si>
  <si>
    <t>3.2.2.14</t>
  </si>
  <si>
    <t>Informe de seguimiento a la implementación y correcto llenado de la Lista de Verificación de la Seguridad de la Cirugía.</t>
  </si>
  <si>
    <r>
      <t xml:space="preserve">El informe (firmado y sellado) debe mencionar los resultados del monitoreo interno, brechas detectadas, aciones de seguimiento y análisis comparativo con monitoreos anteriores para conocer el nivel de avance. </t>
    </r>
    <r>
      <rPr>
        <u/>
        <sz val="10"/>
        <rFont val="Calibri"/>
        <family val="2"/>
        <scheme val="minor"/>
      </rPr>
      <t>OJO: Es una evidencia a cargar para SISMAP Salud</t>
    </r>
    <r>
      <rPr>
        <sz val="10"/>
        <rFont val="Calibri"/>
        <family val="2"/>
        <scheme val="minor"/>
      </rPr>
      <t>.</t>
    </r>
  </si>
  <si>
    <t>3.2.2.15</t>
  </si>
  <si>
    <t>Conformación vigente del Comité de Mejora Continua de la Calidad de la Atención y Seguridad del Paciente en el establecimiento de salud.</t>
  </si>
  <si>
    <t>Acta Constitutiva</t>
  </si>
  <si>
    <r>
      <t xml:space="preserve">Cada establecimiento debe contar con un acta vigente del comité (firmada, sellada, con todos sus campos llenos). Se actualiza solo ante cambios en sus integrantes o inactividad igual o mayor a 3 meses.  </t>
    </r>
    <r>
      <rPr>
        <u/>
        <sz val="10"/>
        <rFont val="Calibri"/>
        <family val="2"/>
        <scheme val="minor"/>
      </rPr>
      <t>OJO: Es una evidencia a cargar para SISMAP Salud</t>
    </r>
    <r>
      <rPr>
        <sz val="10"/>
        <rFont val="Calibri"/>
        <family val="2"/>
        <scheme val="minor"/>
      </rPr>
      <t>.</t>
    </r>
  </si>
  <si>
    <t>3.2.2.16</t>
  </si>
  <si>
    <t>Reuniones del Comité de Mejora Continua de la Calidad de la Atención y Seguridad del Paciente.</t>
  </si>
  <si>
    <t>Actas de Reunión (Minutas); Listados de participación</t>
  </si>
  <si>
    <r>
      <t xml:space="preserve">El Comité debe reunirse </t>
    </r>
    <r>
      <rPr>
        <b/>
        <u/>
        <sz val="10"/>
        <rFont val="Calibri"/>
        <family val="2"/>
        <scheme val="minor"/>
      </rPr>
      <t>MENSUAL</t>
    </r>
    <r>
      <rPr>
        <sz val="10"/>
        <rFont val="Calibri"/>
        <family val="2"/>
        <scheme val="minor"/>
      </rPr>
      <t xml:space="preserve">. Las actas de reuniones (minutas) deben tener todos los campos llenos, firmada y sellada. Su contenido debe reflejar los temas tratados por el comité, con seguimiento a acuerdos y compromisos.  </t>
    </r>
    <r>
      <rPr>
        <u/>
        <sz val="10"/>
        <rFont val="Calibri"/>
        <family val="2"/>
        <scheme val="minor"/>
      </rPr>
      <t>OJO: Es una evidencia a cargar para SISMAP Salud</t>
    </r>
    <r>
      <rPr>
        <sz val="10"/>
        <rFont val="Calibri"/>
        <family val="2"/>
        <scheme val="minor"/>
      </rPr>
      <t>.</t>
    </r>
  </si>
  <si>
    <t>3.2.2.17</t>
  </si>
  <si>
    <t>Capacitación en Humanización de los Servicios</t>
  </si>
  <si>
    <t>Agenda; Listados de participación; Fotos</t>
  </si>
  <si>
    <r>
      <t xml:space="preserve">Agenda con el sello del establecimiento; listado de participación firmado y sellado, sin campos vacíos. Mínimo 3 fotografías. </t>
    </r>
    <r>
      <rPr>
        <u/>
        <sz val="10"/>
        <rFont val="Calibri"/>
        <family val="2"/>
        <scheme val="minor"/>
      </rPr>
      <t>OJO: Es una evidencia a cargar para SISMAP Salud</t>
    </r>
    <r>
      <rPr>
        <sz val="10"/>
        <rFont val="Calibri"/>
        <family val="2"/>
        <scheme val="minor"/>
      </rPr>
      <t>.</t>
    </r>
  </si>
  <si>
    <t>3.2.2.18</t>
  </si>
  <si>
    <t>Capacitación en la Guía Técnica para la Implementación de la Lista de Verificación de la Seguridad de la Cirugía del Ministerio de Salud Pública.</t>
  </si>
  <si>
    <r>
      <t xml:space="preserve">Dirigida a cirujanos, anestesiólogos, instrumentistas, enfermeras de cirugía y personal de enfermería de las salas de recuperación, así como otros que se consideren necesarios. </t>
    </r>
    <r>
      <rPr>
        <u/>
        <sz val="10"/>
        <rFont val="Calibri"/>
        <family val="2"/>
        <scheme val="minor"/>
      </rPr>
      <t>OJO: Es una evidencia a cargar para SISMAP Salud</t>
    </r>
    <r>
      <rPr>
        <sz val="10"/>
        <rFont val="Calibri"/>
        <family val="2"/>
        <scheme val="minor"/>
      </rPr>
      <t>.</t>
    </r>
  </si>
  <si>
    <t>3.2.2.19</t>
  </si>
  <si>
    <t>Capacitación en Protocolos y Guías de Atención emitidos por el Ministerio de Salud Pública (los que apliquen según su cartera de servicios).</t>
  </si>
  <si>
    <r>
      <t xml:space="preserve">La agenda y la lista de participantes deben especificar claramente el nombre oficial del protocolo o guía nacional abordado en la capacitación, según lo establecido por el Ministerio de Salud Pública. Mínimo 3 fotografías.  </t>
    </r>
    <r>
      <rPr>
        <u/>
        <sz val="10"/>
        <rFont val="Calibri"/>
        <family val="2"/>
        <scheme val="minor"/>
      </rPr>
      <t>OJO: Es una evidencia a cargar para SISMAP Salud</t>
    </r>
    <r>
      <rPr>
        <sz val="10"/>
        <rFont val="Calibri"/>
        <family val="2"/>
        <scheme val="minor"/>
      </rPr>
      <t>.</t>
    </r>
  </si>
  <si>
    <t>3.2.3 Establecimientos de salud garantizan un entorno de atención seguro y confiable para los usuarios, conforme a estándares nacionales e internacionales</t>
  </si>
  <si>
    <t>3.2.3.01</t>
  </si>
  <si>
    <t>Aplicación del formulario de evaluación del programa de Prevención y Control de Infecciones (PCI).</t>
  </si>
  <si>
    <t>Formularios completados</t>
  </si>
  <si>
    <t>Formulario de Evaluación de los Programas de Prevención y Control de Infecciones de OMS (provistos por PCR) .</t>
  </si>
  <si>
    <t>Epidemiología</t>
  </si>
  <si>
    <t>3.2.3.02</t>
  </si>
  <si>
    <t>Elaboración de plan de mejora del programa de prevención y control de infecciones  con base en los hallazgos de las autoevaluaciones .</t>
  </si>
  <si>
    <t>Plan de mejora elaborado</t>
  </si>
  <si>
    <t>Cada establecimiento debe contar con un plan de mejora, aprobado por su dirección y área administrativa (firmado y sellado), que incluya actividades alineadas con los hallazgos identificados en los resultados de las evaluaciones de PCI. OJO: EVIDENCIA SISMAP.</t>
  </si>
  <si>
    <t>3.2.3.03</t>
  </si>
  <si>
    <t>Seguimiento a la ejecución del plan de mejora de prevencion y control de infecciones</t>
  </si>
  <si>
    <t>El informe, debidamente aprobado por la dirección y el área administrativa (firmado y sellado), debe incluir las evidencias de las mejoras alcanzadas y las acciones realizadas para gestionar el cierre de las brechas pendientes. OJO: EVIDENCIA SISMAP.</t>
  </si>
  <si>
    <t>3.2.3.04</t>
  </si>
  <si>
    <t xml:space="preserve">Monitoreo de la calidad del agua </t>
  </si>
  <si>
    <t>Informe, matriz de registro diario de cloro residual, resultado de estudios microbiológicos</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</si>
  <si>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</si>
  <si>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3.2.3.05</t>
  </si>
  <si>
    <t>Limpieza y desinfección de la cisterna y/o red de distribución de agua del establecimiento</t>
  </si>
  <si>
    <t>Fotografias del proceso, constancia de servicio recibido, en caso de terceros</t>
  </si>
  <si>
    <t>Limpieza y desinfección semestral o, como mínimo, anual y de manera inmediata si se detecta:</t>
  </si>
  <si>
    <t>3.2.3.06</t>
  </si>
  <si>
    <t xml:space="preserve">Registro y análisis de eventos adversos: IAAS, caída de pacientes, errores de medicación, relacionados a cirugía, transfusiones, embarazo, parto y puerperio. </t>
  </si>
  <si>
    <t>Formularios completados</t>
  </si>
  <si>
    <t>- Presencia de sedimentos o suciedad visible.</t>
  </si>
  <si>
    <t>3.2.3.07</t>
  </si>
  <si>
    <t>Capacitación a personal de servicios generales en higiene de manos, uso de EPP y gestión de desechos.</t>
  </si>
  <si>
    <t xml:space="preserve">Listado de participantes </t>
  </si>
  <si>
    <t>- Resultados microbiológicos con patógenos indicadores (ej. E. coli, coliformes totales, Pseudomonas).</t>
  </si>
  <si>
    <t>3.2.3.08</t>
  </si>
  <si>
    <t>Capacitación a personal médico, enfermería y laboratorio en higiene de manos, uso de EPP y gestión de desechos.</t>
  </si>
  <si>
    <t>- Reparaciones o interrupciones prolongadas en el suministro de agua.</t>
  </si>
  <si>
    <t>3.5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</si>
  <si>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</si>
  <si>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3.5.1.01</t>
  </si>
  <si>
    <t>Actualización del Portal de Transparencia.</t>
  </si>
  <si>
    <t>Solo aplica para los que tienen portales de trasnparencia y RAI.</t>
  </si>
  <si>
    <t>OAI</t>
  </si>
  <si>
    <t>3.5.1.02</t>
  </si>
  <si>
    <t>Levantamiento del estatus y necesidades de la Oficina de Acceso la Información</t>
  </si>
  <si>
    <t xml:space="preserve">El RAI es el responsable de realizar un levantamiento de las necesidades de su OAI </t>
  </si>
  <si>
    <t>3.5.1.03</t>
  </si>
  <si>
    <t>Capacitación en la Ley 200-04 y la Resolución No. 002-21de la Dirección General de Ética e Integridad Gubernamental, dirigida al personal administrativo del Hospital.</t>
  </si>
  <si>
    <t xml:space="preserve">El RAI tiene dos opciones para realizar esta actividad:
1.	Solicitar a la DIGEIG que imparta la capacitación; o, 
2.	Solicitar al RAIs de la regional la capacitación e impartirla al personal administrativo del Hospital </t>
  </si>
  <si>
    <t>3.5.1.04</t>
  </si>
  <si>
    <t xml:space="preserve">Capacitación en el Sistema Nacional de Atención Ciudadana 311, dirigida al personal del Hospital. </t>
  </si>
  <si>
    <t>El RAI tiene dos opciones para realizar esta actividad:
1.	Solicitar al Ministerio de la Presidencia que imparta la capacitación; o, 
2.	Solicitar al RAIs de la regional la capacitación.</t>
  </si>
  <si>
    <t>3.5.1.05</t>
  </si>
  <si>
    <t>Capacitación sobre declaración jurada de bienes, a los funcionarios competentes, de conformidad con la Ley 311-14.</t>
  </si>
  <si>
    <t>El RAI tiene dos opciones para realizar esta actividad:
1.	Solicitar a la Cámara de Cuentas que imparta la capacitación; o, 
2.	Preparar la capacitación e impartirla a todo el personal que le corresponda presentarla</t>
  </si>
  <si>
    <t>3.5.1.06</t>
  </si>
  <si>
    <t xml:space="preserve">Capacitación en la Ley No. 172-13 sobre Protección de Datos Personales a todo el personal del hospital. </t>
  </si>
  <si>
    <t>El RAI debe preparar la capacitación e impartirla a todo el personal de la  hospitales.</t>
  </si>
  <si>
    <t>3.5.1.07</t>
  </si>
  <si>
    <t>Creación de la Matriz de Responsabilidad y socialización  con el personal del hospital</t>
  </si>
  <si>
    <t>Registro Digital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</si>
  <si>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</si>
  <si>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3.5.1.08</t>
  </si>
  <si>
    <t xml:space="preserve">Creación y/ o actualización de la Resolución de Información Clasificada, si aplica </t>
  </si>
  <si>
    <t>Resolución</t>
  </si>
  <si>
    <t>El RAI es el responsable de crear y actualizar la Resolución de Información Clasificada.</t>
  </si>
  <si>
    <t>3.6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</si>
  <si>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</si>
  <si>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3.6.1.01</t>
  </si>
  <si>
    <t>Consolidación y validación de la plantilla para el Plan Anual de Compras y Contrataciones 2027</t>
  </si>
  <si>
    <t>Matriz PACC</t>
  </si>
  <si>
    <t>3.6.1.02</t>
  </si>
  <si>
    <t xml:space="preserve">Seguimiento a la formulación del presupuesto 2027 </t>
  </si>
  <si>
    <t>3.6.1.03</t>
  </si>
  <si>
    <t>Reporte ejecución Metas Físicas y Financieras en el SIGEF 2026</t>
  </si>
  <si>
    <t> </t>
  </si>
  <si>
    <t>Sólo aplica a hospitales autogestionados</t>
  </si>
  <si>
    <t>Planificación y Finanzas</t>
  </si>
  <si>
    <t>3.6.1.04</t>
  </si>
  <si>
    <t>Autoevaluación del desempeño hospitalario del SISCOMPRA y elaboración de un plan de mejora conforme hallazgos</t>
  </si>
  <si>
    <t>Solo aplica a hospitales que tienen SECP</t>
  </si>
  <si>
    <t>3.8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</si>
  <si>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</si>
  <si>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3.8.1.01</t>
  </si>
  <si>
    <t>Implementación del plan de mejora con  las recomendaciones resultados de las auditorías realizadas.</t>
  </si>
  <si>
    <t>Soportes de la ejecución</t>
  </si>
  <si>
    <t>22 Hospitales convencionales y  hospitales de autogestión.</t>
  </si>
  <si>
    <t>Fiscalización</t>
  </si>
  <si>
    <t>3.8.1.02</t>
  </si>
  <si>
    <t>Elaboración y remisión de nóminas de Incentivo Rendimiento Individual  y guardias presenciales en los plazos establecidos.</t>
  </si>
  <si>
    <t xml:space="preserve">No Objeción MAP
DFC-F0-015 
DFC-F0-016 
Formularios reporte diario y mensual guardias presenciales           </t>
  </si>
  <si>
    <t>Los incentivos aplican a todos los establecimientos, las guardias presenciales excluye los establecimientos de autogestión</t>
  </si>
  <si>
    <t>3.8.1.03</t>
  </si>
  <si>
    <t>Ejecución de planes de mejora resultados de la evaluación de control interno aplicada.</t>
  </si>
  <si>
    <t>Hospitales bajo seguimiento en el SISMAP Salud</t>
  </si>
  <si>
    <t>3.8.1.05</t>
  </si>
  <si>
    <t>Remisión reporte comportamiento de indicadores financieros en seguimiento (disminución de deuda, eficientización de la nómina e incremento de captación recursos directos)..</t>
  </si>
  <si>
    <t>3.8.1.06</t>
  </si>
  <si>
    <t xml:space="preserve">Ejecución de fondos del anticipo financiero  en los plazos establecidos. </t>
  </si>
  <si>
    <t>Formulario de recepción expediente de rendición de cuenta  de anticipo financiero</t>
  </si>
  <si>
    <t>3.8.1.07</t>
  </si>
  <si>
    <t>Tramitación oportuna ante la ORS de los registros de firmas en cuentas bancarias a nuevos directores y administradores.</t>
  </si>
  <si>
    <t>Oficio de solicitud</t>
  </si>
  <si>
    <t>3.8.1.08</t>
  </si>
  <si>
    <t xml:space="preserve">Contratación del servicio de auditoría interna </t>
  </si>
  <si>
    <t>contrato</t>
  </si>
  <si>
    <t>3.9 Instalaciones físicas remodeladas y equipadas conforme a estándares de centros de salud incrementando su capacidad resolutiva.</t>
  </si>
  <si>
    <t>3.9.3 Establecimientos de salud logran y sostienen su habilitación conforme a la normativa vigente</t>
  </si>
  <si>
    <t>3.9.3.01</t>
  </si>
  <si>
    <t xml:space="preserve">Implementación de Autoinspecciones de Habilitación </t>
  </si>
  <si>
    <t>Formularios autorizados por DSHH</t>
  </si>
  <si>
    <t>3.9.3.02</t>
  </si>
  <si>
    <t xml:space="preserve">Elaboración de Plan de Mejora </t>
  </si>
  <si>
    <t>Plan de Mejora en el formato autorizado DGCSS-FO-005</t>
  </si>
  <si>
    <t>3.9.3.03</t>
  </si>
  <si>
    <t xml:space="preserve">Notificación de Estatus de Habilitación </t>
  </si>
  <si>
    <t>Certificado Vigente/
Recibo de renovación MSP</t>
  </si>
  <si>
    <t>3.9.3.04</t>
  </si>
  <si>
    <t xml:space="preserve">Implementación de Acciones de Plan de Mejora de Habilitación </t>
  </si>
  <si>
    <t xml:space="preserve">Plan actualizado y evidencias de ejecución </t>
  </si>
  <si>
    <t>3.10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</si>
  <si>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</si>
  <si>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3.10.1.01</t>
  </si>
  <si>
    <t>Reporte digital  (fuente tablero BI)</t>
  </si>
  <si>
    <t>Atención a Usuarios</t>
  </si>
  <si>
    <t>3.10.1.02</t>
  </si>
  <si>
    <t>Plan de Mejora elaborado/actualizado</t>
  </si>
  <si>
    <t>3.10.1.03</t>
  </si>
  <si>
    <t>Seguimiento del cumplimiento de acciones  del plan de mejora de la experiencia del paciente (alineado con los resultados de las supervisones, encuestas de satisfacción, grupos focales, QDRS).</t>
  </si>
  <si>
    <t>3.10.1.04</t>
  </si>
  <si>
    <t>3.10.1.05</t>
  </si>
  <si>
    <t>Registro de las referencias y contrareferencias de la Red.</t>
  </si>
  <si>
    <t>3.10.1.06</t>
  </si>
  <si>
    <t>Reporte (enviado desde el  SRS)</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</si>
  <si>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</si>
  <si>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1.2 Aumentado el cumplimiento normativo para reducir la incidencia de complicaciones neonatales y maternas, pasando de un promedio del 75.5% en el año 2023 al 88% en el año 2028 en todas las regiones de la Red Pública de Servicios de Salud.</t>
  </si>
  <si>
    <t>Fotos</t>
  </si>
  <si>
    <t>1.3 Reducido el embarazo en adolescentes atendidas en los establecimientos de la Red Pública en un 20% al año 2028, mediante el fortalecimiento del acceso a servicios integrales de salud sexual y reproductiva.</t>
  </si>
  <si>
    <t>1.4 Disminuida la proporción de partos por cesárea en hospitales del sector público pasando de 48.83 en el 2023 a 34 en el 2028.</t>
  </si>
  <si>
    <t>Manual</t>
  </si>
  <si>
    <t>Boletin</t>
  </si>
  <si>
    <t>1.9 Fortalecida la implementación del Modelo de Atención en Salud beneficiando a la población usuaria del primer nivel de atención, incrementando la adscripción del 7% en 2023 al 80% en 2028, en todas las regiones del país.</t>
  </si>
  <si>
    <t>1.10 Mejorada la distribución y presencia del Primer Nivel de Atención respecto a la sectorización, incrementando la presencia del Primer Nivel del 70% en 2023 al 71% en 2028  en todas las regiones del territorio nacional.</t>
  </si>
  <si>
    <t>1.11 Fortalecida la continuidad en la atención de las puérperas y recién nacidos, aumentando la captación oportuna del 30% en 2023 al 50% en 2028 en el Primer Nivel de Atención.</t>
  </si>
  <si>
    <t>Hoja de supervisión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</si>
  <si>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</si>
  <si>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1.13 Fortalecida la continuidad en la atención de las puérperas y recién nacidos, aumentando la captación oportuna del 30% en 2023 al 50% en 2028 en el Primer Nivel de Atención.</t>
  </si>
  <si>
    <t>Reglamento</t>
  </si>
  <si>
    <t>2.2 Incrementada la eficacia de los procesos de contratación y retención de recursos humanos de salud en establecimientos públicos, reduciendo vacantes y mejorando la dotación de personal.</t>
  </si>
  <si>
    <t>Encuesta</t>
  </si>
  <si>
    <t>Base de datos</t>
  </si>
  <si>
    <t>3.3 Cumplidos los indicadores de gestión pública institucional, garantizando disponibilidad oportuna de la información para la toma de decisiones.</t>
  </si>
  <si>
    <t>3.4 Alcanzado un cumplimiento mínimo del 90% de las metas de planificación y ejecución presupuestaria, optimizando la asignación y uso de recursos.</t>
  </si>
  <si>
    <t>3.7 Incrementando progresivamente el índice de uso de las TIC y Gobierno Digital en la Red Pública de Servicios de Salud.</t>
  </si>
  <si>
    <t>Venta Servicios</t>
  </si>
  <si>
    <t>Anticipo Financiero</t>
  </si>
  <si>
    <t>Venta de Servicios</t>
  </si>
  <si>
    <t>Programación de Insumos</t>
  </si>
  <si>
    <t>Donaciones</t>
  </si>
  <si>
    <t>ID_Dependendencia</t>
  </si>
  <si>
    <t>POA</t>
  </si>
  <si>
    <t>SRS</t>
  </si>
  <si>
    <t>AREA</t>
  </si>
  <si>
    <t>TIPO</t>
  </si>
  <si>
    <t>Código_Actividad</t>
  </si>
  <si>
    <t>Actividad</t>
  </si>
  <si>
    <t>Insumos</t>
  </si>
  <si>
    <t>Descripción</t>
  </si>
  <si>
    <t>Cantidad de Insumos</t>
  </si>
  <si>
    <t>Precio Unitario</t>
  </si>
  <si>
    <t>Valor Total</t>
  </si>
  <si>
    <t>Código Presupuestario</t>
  </si>
  <si>
    <t>Fuente de Financiamiento</t>
  </si>
  <si>
    <t/>
  </si>
  <si>
    <t>Alimentos y bebidas para personas</t>
  </si>
  <si>
    <t>Almuerzo tipo Buffet para 20 personas (Cristalería, Cubertería, Servilletas, Jugo, Café)</t>
  </si>
  <si>
    <t>Refrigerio tipo Buffet p/12 personas (4 Variedades, Desechables Transparentes, Jugo Natural, Servilletas, Hielo)</t>
  </si>
  <si>
    <t xml:space="preserve">Refrigerio tipo Buffet p/15 personas (3 Variedades, Desechables Transparentes, Jugo Natural, Servilletas, Hielo) </t>
  </si>
  <si>
    <t xml:space="preserve">Reunion del comité de emergencias </t>
  </si>
  <si>
    <t>SERVICIOS NACIONAL DE SALUD</t>
  </si>
  <si>
    <t>DIRECCION DE PLANIFICACION Y DESARROLLO</t>
  </si>
  <si>
    <t>Estimación de Ingresos</t>
  </si>
  <si>
    <t>REGION YUMA</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</si>
  <si>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</si>
  <si>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</si>
  <si>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</si>
  <si>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</si>
  <si>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</si>
  <si>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</si>
  <si>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</si>
  <si>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</si>
  <si>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</si>
  <si>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</si>
  <si>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</si>
  <si>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</si>
  <si>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</si>
  <si>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</si>
  <si>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</si>
  <si>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</si>
  <si>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</si>
  <si>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</si>
  <si>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</si>
  <si>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</si>
  <si>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</si>
  <si>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</si>
  <si>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</si>
  <si>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</si>
  <si>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</si>
  <si>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</si>
  <si>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</si>
  <si>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</si>
  <si>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</si>
  <si>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</si>
  <si>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</si>
  <si>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</si>
  <si>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</si>
  <si>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</si>
  <si>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</si>
  <si>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</si>
  <si>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</si>
  <si>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</si>
  <si>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</si>
  <si>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</si>
  <si>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</si>
  <si>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</si>
  <si>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</si>
  <si>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</si>
  <si>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</si>
  <si>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</si>
  <si>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</si>
  <si>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</si>
  <si>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</si>
  <si>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</si>
  <si>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</si>
  <si>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</si>
  <si>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</si>
  <si>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</si>
  <si>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</si>
  <si>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</si>
  <si>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</si>
  <si>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</si>
  <si>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</si>
  <si>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</si>
  <si>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</si>
  <si>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</si>
  <si>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</si>
  <si>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</si>
  <si>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</si>
  <si>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</si>
  <si>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</si>
  <si>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</si>
  <si>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</si>
  <si>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</si>
  <si>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</si>
  <si>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</si>
  <si>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</si>
  <si>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</si>
  <si>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</si>
  <si>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</si>
  <si>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</si>
  <si>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</si>
  <si>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</si>
  <si>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</si>
  <si>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</si>
  <si>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</si>
  <si>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</si>
  <si>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</si>
  <si>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</si>
  <si>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</si>
  <si>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</si>
  <si>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</si>
  <si>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</si>
  <si>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</si>
  <si>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</si>
  <si>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</si>
  <si>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</si>
  <si>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</si>
  <si>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</si>
  <si>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</si>
  <si>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</si>
  <si>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</si>
  <si>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</si>
  <si>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</si>
  <si>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</si>
  <si>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</si>
  <si>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</si>
  <si>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</si>
  <si>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 xml:space="preserve"> </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</si>
  <si>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</si>
  <si>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</si>
  <si>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</si>
  <si>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</si>
  <si>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</si>
  <si>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</si>
  <si>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</si>
  <si>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</si>
  <si>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</si>
  <si>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</si>
  <si>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</si>
  <si>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</si>
  <si>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</si>
  <si>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</si>
  <si>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</si>
  <si>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</si>
  <si>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</si>
  <si>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</si>
  <si>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</si>
  <si>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</si>
  <si>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</si>
  <si>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</si>
  <si>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</si>
  <si>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</si>
  <si>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</si>
  <si>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</si>
  <si>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</si>
  <si>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</si>
  <si>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</si>
  <si>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</si>
  <si>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</si>
  <si>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</si>
  <si>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</si>
  <si>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</si>
  <si>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</si>
  <si>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</si>
  <si>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</si>
  <si>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</si>
  <si>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</si>
  <si>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</si>
  <si>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</si>
  <si>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</si>
  <si>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</si>
  <si>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</si>
  <si>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</si>
  <si>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</si>
  <si>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</si>
  <si>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</si>
  <si>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</si>
  <si>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</si>
  <si>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</si>
  <si>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</si>
  <si>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</si>
  <si>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</si>
  <si>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</si>
  <si>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</si>
  <si>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</si>
  <si>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</si>
  <si>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</si>
  <si>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</si>
  <si>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</si>
  <si>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</si>
  <si>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</si>
  <si>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</si>
  <si>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</si>
  <si>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</si>
  <si>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</si>
  <si>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</si>
  <si>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</si>
  <si>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</si>
  <si>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</si>
  <si>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</si>
  <si>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</si>
  <si>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</si>
  <si>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</si>
  <si>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</si>
  <si>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</si>
  <si>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</si>
  <si>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</si>
  <si>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</si>
  <si>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</si>
  <si>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</si>
  <si>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</si>
  <si>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</si>
  <si>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</si>
  <si>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</si>
  <si>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</si>
  <si>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</si>
  <si>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</si>
  <si>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</si>
  <si>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</si>
  <si>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</si>
  <si>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</si>
  <si>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</si>
  <si>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</si>
  <si>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</si>
  <si>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</si>
  <si>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</si>
  <si>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</si>
  <si>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</si>
  <si>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</si>
  <si>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</si>
  <si>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</si>
  <si>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</si>
  <si>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</si>
  <si>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</si>
  <si>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</si>
  <si>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</si>
  <si>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</si>
  <si>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</si>
  <si>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</si>
  <si>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</si>
  <si>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</si>
  <si>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</si>
  <si>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</si>
  <si>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</si>
  <si>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</si>
  <si>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</si>
  <si>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</si>
  <si>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</si>
  <si>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</si>
  <si>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</si>
  <si>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</si>
  <si>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</si>
  <si>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</si>
  <si>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</si>
  <si>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</si>
  <si>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</si>
  <si>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</si>
  <si>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</si>
  <si>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</si>
  <si>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</si>
  <si>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</si>
  <si>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</si>
  <si>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</si>
  <si>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</si>
  <si>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</si>
  <si>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</si>
  <si>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</si>
  <si>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</si>
  <si>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</si>
  <si>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</si>
  <si>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</si>
  <si>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</si>
  <si>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</si>
  <si>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</si>
  <si>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</si>
  <si>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</si>
  <si>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</si>
  <si>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</si>
  <si>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</si>
  <si>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</si>
  <si>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</si>
  <si>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</si>
  <si>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</si>
  <si>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</si>
  <si>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</si>
  <si>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</si>
  <si>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</si>
  <si>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</si>
  <si>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</si>
  <si>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</si>
  <si>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</si>
  <si>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</si>
  <si>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</si>
  <si>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</si>
  <si>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</si>
  <si>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</si>
  <si>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</si>
  <si>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</si>
  <si>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</si>
  <si>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</si>
  <si>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</si>
  <si>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</si>
  <si>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</si>
  <si>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</si>
  <si>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</si>
  <si>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</si>
  <si>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</si>
  <si>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</si>
  <si>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</si>
  <si>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</si>
  <si>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</si>
  <si>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</si>
  <si>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</si>
  <si>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</si>
  <si>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</si>
  <si>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</si>
  <si>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</si>
  <si>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</si>
  <si>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</si>
  <si>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</si>
  <si>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</si>
  <si>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</si>
  <si>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</si>
  <si>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</si>
  <si>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</si>
  <si>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Nómina</t>
  </si>
  <si>
    <t>Insumo</t>
  </si>
  <si>
    <t>InsumoAbrev</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</si>
  <si>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</si>
  <si>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</si>
  <si>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</si>
  <si>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</si>
  <si>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</si>
  <si>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</si>
  <si>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</si>
  <si>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</si>
  <si>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</si>
  <si>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</si>
  <si>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</si>
  <si>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</si>
  <si>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</si>
  <si>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</si>
  <si>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</si>
  <si>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</si>
  <si>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</si>
  <si>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</si>
  <si>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</si>
  <si>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</si>
  <si>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</si>
  <si>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</si>
  <si>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</si>
  <si>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</si>
  <si>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</si>
  <si>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</si>
  <si>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</si>
  <si>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</si>
  <si>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</si>
  <si>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</si>
  <si>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</si>
  <si>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</si>
  <si>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</si>
  <si>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</si>
  <si>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</si>
  <si>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</si>
  <si>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</si>
  <si>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</si>
  <si>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</si>
  <si>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</si>
  <si>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</si>
  <si>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</si>
  <si>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</si>
  <si>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</si>
  <si>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</si>
  <si>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</si>
  <si>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</si>
  <si>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</si>
  <si>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</si>
  <si>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</si>
  <si>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</si>
  <si>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</si>
  <si>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</si>
  <si>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</si>
  <si>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</si>
  <si>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</si>
  <si>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</si>
  <si>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</si>
  <si>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</si>
  <si>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</si>
  <si>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</si>
  <si>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</si>
  <si>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</si>
  <si>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</si>
  <si>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</si>
  <si>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</si>
  <si>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</si>
  <si>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</si>
  <si>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</si>
  <si>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</si>
  <si>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</si>
  <si>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</si>
  <si>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</si>
  <si>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</si>
  <si>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</si>
  <si>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</si>
  <si>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</si>
  <si>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</si>
  <si>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</si>
  <si>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</si>
  <si>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</si>
  <si>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</si>
  <si>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</si>
  <si>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</si>
  <si>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</si>
  <si>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</si>
  <si>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</si>
  <si>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</si>
  <si>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</si>
  <si>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</si>
  <si>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</si>
  <si>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</si>
  <si>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</si>
  <si>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</si>
  <si>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</si>
  <si>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</si>
  <si>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</si>
  <si>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</si>
  <si>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</si>
  <si>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</si>
  <si>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</si>
  <si>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</si>
  <si>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</si>
  <si>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</si>
  <si>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</si>
  <si>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</si>
  <si>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</si>
  <si>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</si>
  <si>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</si>
  <si>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</si>
  <si>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</si>
  <si>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</si>
  <si>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</si>
  <si>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</si>
  <si>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</si>
  <si>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</si>
  <si>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</si>
  <si>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</si>
  <si>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</si>
  <si>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</si>
  <si>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</si>
  <si>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</si>
  <si>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</si>
  <si>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</si>
  <si>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</si>
  <si>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</si>
  <si>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</si>
  <si>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</si>
  <si>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</si>
  <si>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</si>
  <si>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</si>
  <si>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</si>
  <si>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</si>
  <si>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</si>
  <si>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</si>
  <si>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</si>
  <si>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</si>
  <si>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</si>
  <si>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</si>
  <si>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</si>
  <si>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</si>
  <si>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</si>
  <si>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</si>
  <si>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</si>
  <si>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</si>
  <si>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</si>
  <si>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</si>
  <si>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</si>
  <si>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</si>
  <si>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</si>
  <si>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</si>
  <si>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</si>
  <si>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Equipos de seguridad</t>
  </si>
  <si>
    <t>lsEquiposSeguridad</t>
  </si>
  <si>
    <t>Arco Detector de Metales de 87' de alto x 35' de anho</t>
  </si>
  <si>
    <t>2.6.6.2.01</t>
  </si>
  <si>
    <t>Detectores de Metal Portatil de 16,5' de longitud</t>
  </si>
  <si>
    <t>Eventos generales</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</si>
  <si>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</si>
  <si>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</si>
  <si>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</si>
  <si>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</si>
  <si>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</si>
  <si>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</si>
  <si>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</si>
  <si>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</si>
  <si>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</si>
  <si>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</si>
  <si>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</si>
  <si>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</si>
  <si>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</si>
  <si>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</si>
  <si>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</si>
  <si>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</si>
  <si>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</si>
  <si>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</si>
  <si>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</si>
  <si>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</si>
  <si>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</si>
  <si>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</si>
  <si>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</si>
  <si>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</si>
  <si>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</si>
  <si>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</si>
  <si>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</si>
  <si>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</si>
  <si>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</si>
  <si>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</si>
  <si>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</si>
  <si>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</si>
  <si>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</si>
  <si>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</si>
  <si>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</si>
  <si>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</si>
  <si>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</si>
  <si>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</si>
  <si>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</si>
  <si>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</si>
  <si>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</si>
  <si>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</si>
  <si>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</si>
  <si>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</si>
  <si>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</si>
  <si>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</si>
  <si>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</si>
  <si>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</si>
  <si>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</si>
  <si>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</si>
  <si>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</si>
  <si>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</si>
  <si>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</si>
  <si>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</si>
  <si>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</si>
  <si>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</si>
  <si>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</si>
  <si>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</si>
  <si>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</si>
  <si>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</si>
  <si>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</si>
  <si>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</si>
  <si>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</si>
  <si>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</si>
  <si>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</si>
  <si>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</si>
  <si>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</si>
  <si>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</si>
  <si>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</si>
  <si>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</si>
  <si>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</si>
  <si>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</si>
  <si>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</si>
  <si>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</si>
  <si>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</si>
  <si>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</si>
  <si>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</si>
  <si>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</si>
  <si>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</si>
  <si>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</si>
  <si>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</si>
  <si>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</si>
  <si>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</si>
  <si>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</si>
  <si>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</si>
  <si>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</si>
  <si>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</si>
  <si>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</si>
  <si>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</si>
  <si>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</si>
  <si>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</si>
  <si>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</si>
  <si>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</si>
  <si>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</si>
  <si>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</si>
  <si>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</si>
  <si>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</si>
  <si>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</si>
  <si>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</si>
  <si>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</si>
  <si>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</si>
  <si>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</si>
  <si>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</si>
  <si>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</si>
  <si>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</si>
  <si>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</si>
  <si>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</si>
  <si>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</si>
  <si>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</si>
  <si>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</si>
  <si>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</si>
  <si>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</si>
  <si>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</si>
  <si>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</si>
  <si>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</si>
  <si>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</si>
  <si>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</si>
  <si>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</si>
  <si>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</si>
  <si>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</si>
  <si>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</si>
  <si>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</si>
  <si>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</si>
  <si>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</si>
  <si>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</si>
  <si>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</si>
  <si>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</si>
  <si>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</si>
  <si>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</si>
  <si>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</si>
  <si>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</si>
  <si>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</si>
  <si>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</si>
  <si>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</si>
  <si>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</si>
  <si>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</si>
  <si>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</si>
  <si>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</si>
  <si>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</si>
  <si>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</si>
  <si>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</si>
  <si>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</si>
  <si>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</si>
  <si>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</si>
  <si>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</si>
  <si>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</si>
  <si>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</si>
  <si>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</si>
  <si>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</si>
  <si>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</si>
  <si>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</si>
  <si>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</si>
  <si>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</si>
  <si>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</si>
  <si>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</si>
  <si>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</si>
  <si>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</si>
  <si>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</si>
  <si>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</si>
  <si>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</si>
  <si>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</si>
  <si>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</si>
  <si>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</si>
  <si>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</si>
  <si>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</si>
  <si>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</si>
  <si>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</si>
  <si>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</si>
  <si>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</si>
  <si>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</si>
  <si>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</si>
  <si>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</si>
  <si>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</si>
  <si>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</si>
  <si>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</si>
  <si>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</si>
  <si>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</si>
  <si>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</si>
  <si>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</si>
  <si>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</si>
  <si>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</si>
  <si>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</si>
  <si>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</si>
  <si>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</si>
  <si>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</si>
  <si>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</si>
  <si>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</si>
  <si>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</si>
  <si>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</si>
  <si>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</si>
  <si>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</si>
  <si>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</si>
  <si>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</si>
  <si>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</si>
  <si>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</si>
  <si>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</si>
  <si>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</si>
  <si>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</si>
  <si>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</si>
  <si>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</si>
  <si>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</si>
  <si>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</si>
  <si>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</si>
  <si>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</si>
  <si>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</si>
  <si>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</si>
  <si>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</si>
  <si>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</si>
  <si>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</si>
  <si>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</si>
  <si>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</si>
  <si>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</si>
  <si>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</si>
  <si>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</si>
  <si>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</si>
  <si>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</si>
  <si>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</si>
  <si>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</si>
  <si>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</si>
  <si>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</si>
  <si>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</si>
  <si>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</si>
  <si>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</si>
  <si>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</si>
  <si>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</si>
  <si>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</si>
  <si>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</si>
  <si>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</si>
  <si>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</si>
  <si>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</si>
  <si>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</si>
  <si>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</si>
  <si>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</si>
  <si>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</si>
  <si>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</si>
  <si>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</si>
  <si>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</si>
  <si>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</si>
  <si>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</si>
  <si>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</si>
  <si>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</si>
  <si>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</si>
  <si>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</si>
  <si>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</si>
  <si>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</si>
  <si>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</si>
  <si>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</si>
  <si>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</si>
  <si>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</si>
  <si>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</si>
  <si>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</si>
  <si>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</si>
  <si>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</si>
  <si>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</si>
  <si>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</si>
  <si>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</si>
  <si>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</si>
  <si>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</si>
  <si>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</si>
  <si>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</si>
  <si>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</si>
  <si>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</si>
  <si>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</si>
  <si>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</si>
  <si>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</si>
  <si>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</si>
  <si>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</si>
  <si>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</si>
  <si>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</si>
  <si>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</si>
  <si>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</si>
  <si>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</si>
  <si>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</si>
  <si>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</si>
  <si>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</si>
  <si>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</si>
  <si>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</si>
  <si>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</si>
  <si>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</si>
  <si>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</si>
  <si>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</si>
  <si>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</si>
  <si>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</si>
  <si>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</si>
  <si>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</si>
  <si>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</si>
  <si>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</si>
  <si>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</si>
  <si>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</si>
  <si>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</si>
  <si>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</si>
  <si>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</si>
  <si>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</si>
  <si>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</si>
  <si>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</si>
  <si>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</si>
  <si>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</si>
  <si>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</si>
  <si>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</si>
  <si>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</si>
  <si>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</si>
  <si>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</si>
  <si>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</si>
  <si>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</si>
  <si>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</si>
  <si>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</si>
  <si>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</si>
  <si>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</si>
  <si>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</si>
  <si>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</si>
  <si>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</si>
  <si>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</si>
  <si>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</si>
  <si>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</si>
  <si>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</si>
  <si>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</si>
  <si>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</si>
  <si>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</si>
  <si>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</si>
  <si>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</si>
  <si>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</si>
  <si>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</si>
  <si>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</si>
  <si>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</si>
  <si>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</si>
  <si>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</si>
  <si>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</si>
  <si>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</si>
  <si>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</si>
  <si>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</si>
  <si>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</si>
  <si>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</si>
  <si>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</si>
  <si>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</si>
  <si>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</si>
  <si>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</si>
  <si>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</si>
  <si>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</si>
  <si>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</si>
  <si>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</si>
  <si>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</si>
  <si>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</si>
  <si>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</si>
  <si>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</si>
  <si>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</si>
  <si>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</si>
  <si>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</si>
  <si>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</si>
  <si>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</si>
  <si>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</si>
  <si>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</si>
  <si>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</si>
  <si>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</si>
  <si>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</si>
  <si>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</si>
  <si>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</si>
  <si>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</si>
  <si>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</si>
  <si>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</si>
  <si>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</si>
  <si>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</si>
  <si>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</si>
  <si>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</si>
  <si>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</si>
  <si>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</si>
  <si>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</si>
  <si>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</si>
  <si>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</si>
  <si>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</si>
  <si>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</si>
  <si>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</si>
  <si>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</si>
  <si>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</si>
  <si>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</si>
  <si>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</si>
  <si>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</si>
  <si>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</si>
  <si>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</si>
  <si>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</si>
  <si>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</si>
  <si>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</si>
  <si>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</si>
  <si>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</si>
  <si>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</si>
  <si>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</si>
  <si>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</si>
  <si>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</si>
  <si>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</si>
  <si>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</si>
  <si>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</si>
  <si>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</si>
  <si>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</si>
  <si>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</si>
  <si>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</si>
  <si>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</si>
  <si>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</si>
  <si>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</si>
  <si>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</si>
  <si>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</si>
  <si>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</si>
  <si>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</si>
  <si>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</si>
  <si>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</si>
  <si>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</si>
  <si>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</si>
  <si>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</si>
  <si>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</si>
  <si>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</si>
  <si>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</si>
  <si>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</si>
  <si>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</si>
  <si>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</si>
  <si>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</si>
  <si>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</si>
  <si>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</si>
  <si>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</si>
  <si>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</si>
  <si>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</si>
  <si>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</si>
  <si>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</si>
  <si>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</si>
  <si>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</si>
  <si>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</si>
  <si>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</si>
  <si>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</si>
  <si>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</si>
  <si>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</si>
  <si>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</si>
  <si>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</si>
  <si>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</si>
  <si>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</si>
  <si>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</si>
  <si>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</si>
  <si>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</si>
  <si>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</si>
  <si>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</si>
  <si>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</si>
  <si>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</si>
  <si>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</si>
  <si>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</si>
  <si>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</si>
  <si>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</si>
  <si>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</si>
  <si>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</si>
  <si>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</si>
  <si>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</si>
  <si>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</si>
  <si>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</si>
  <si>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</si>
  <si>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</si>
  <si>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</si>
  <si>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</si>
  <si>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</si>
  <si>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</si>
  <si>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</si>
  <si>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</si>
  <si>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</si>
  <si>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</si>
  <si>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</si>
  <si>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</si>
  <si>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</si>
  <si>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</si>
  <si>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</si>
  <si>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</si>
  <si>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</si>
  <si>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</si>
  <si>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</si>
  <si>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</si>
  <si>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</si>
  <si>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</si>
  <si>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t>Impresión (dos caras)</t>
  </si>
  <si>
    <t>Viaticos Chofer Hospedaje</t>
  </si>
  <si>
    <t>Otras Señales</t>
  </si>
  <si>
    <t>Tickets de Combustible de RD$2000.00</t>
  </si>
  <si>
    <t>Viaticos Chofer sin Hospedaje</t>
  </si>
  <si>
    <t>Viaticos Técnicos Hospedaje</t>
  </si>
  <si>
    <t>Viaticos Técnicos sin Hospedaje</t>
  </si>
  <si>
    <t>Viaticos Profesionales Hospedaje</t>
  </si>
  <si>
    <t>Viaticos Profesionales sin Hospedaje</t>
  </si>
  <si>
    <t>Asa Diatermica</t>
  </si>
  <si>
    <t>Viaticos Encargados Secciones/Coordinadores Hospedaje</t>
  </si>
  <si>
    <t>Viaticos Encargados Secciones/Coordinadores sin Hospedaje</t>
  </si>
  <si>
    <t>Viaticos Encargados Divisiones/Departamentos Hospedaje</t>
  </si>
  <si>
    <t>Viaticos Encargados Divisiones/Departamentos sin Hospedaje</t>
  </si>
  <si>
    <t>Viaticos Directores Área Hospedaje</t>
  </si>
  <si>
    <t>Viaticos Directores Área sin Hospedaje</t>
  </si>
  <si>
    <t>Subdirección Médica</t>
  </si>
  <si>
    <t>Auditoría Médica</t>
  </si>
  <si>
    <t>Aplicación de encuestas de satisfacción de usuarios acorde a cuota establecida mensualmente y Generación de reporte de nivel de satisfacción de usuarios.</t>
  </si>
  <si>
    <t>Formulación y/o actualización del plan de mejora de la experiencia del paciente.</t>
  </si>
  <si>
    <t>Gestión de los buzones de sugerencias (QDRS).</t>
  </si>
  <si>
    <t>Cumplimiento indicadores de AU.</t>
  </si>
  <si>
    <t xml:space="preserve">En caso no tener registros, deben fechar y colocar el comentario de que no hubo </t>
  </si>
  <si>
    <t>Nutrición</t>
  </si>
  <si>
    <t>Calidad en los Servicios de Salud</t>
  </si>
  <si>
    <t>Autoevaluación para cumplimiento de habilitación en los EES que cuentan con servicios de hemoterapia.</t>
  </si>
  <si>
    <t>Actualización de Inventarios de la ORS</t>
  </si>
  <si>
    <t xml:space="preserve">Registro de Activos en el Sistema de Administración de Bienes (SIAB) </t>
  </si>
  <si>
    <t xml:space="preserve">Matriz Presupuesto </t>
  </si>
  <si>
    <t>Fiscalización / Financiera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</si>
</sst>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0.00;[Red]#,##0.00"/>
  </numFmts>
  <fonts count="5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sz val="11"/>
      <color theme="1"/>
      <name val="Times New Roman"/>
      <family val="1"/>
    </font>
    <font>
      <sz val="10"/>
      <color rgb="FFFF0000"/>
      <name val="Arial"/>
      <family val="2"/>
    </font>
    <font>
      <sz val="8"/>
      <name val="Arial"/>
      <family val="2"/>
    </font>
    <font>
      <sz val="10"/>
      <name val="Arial"/>
      <family val="2"/>
    </font>
    <font>
      <u/>
      <sz val="10"/>
      <name val="Calibri"/>
      <family val="2"/>
      <scheme val="minor"/>
    </font>
    <font>
      <b/>
      <u/>
      <sz val="10"/>
      <name val="Calibri"/>
      <family val="2"/>
      <scheme val="minor"/>
    </font>
    <font>
      <b/>
      <sz val="11"/>
      <name val="Times New Roman"/>
      <family val="1"/>
    </font>
    <font>
      <sz val="10"/>
      <name val="Tahoma"/>
      <family val="2"/>
    </font>
    <font>
      <sz val="10"/>
      <color rgb="FF000000"/>
      <name val="Calibri"/>
      <family val="2"/>
    </font>
    <font>
      <b/>
      <sz val="10"/>
      <color rgb="FF000000"/>
      <name val="Calibri"/>
      <family val="2"/>
    </font>
    <font>
      <sz val="10"/>
      <color rgb="FFFF0000"/>
      <name val="Calibri"/>
      <family val="2"/>
    </font>
    <font>
      <sz val="10"/>
      <name val="Calibri"/>
      <family val="2"/>
    </font>
    <font>
      <sz val="10"/>
      <color rgb="FFFFFFFF"/>
      <name val="Calibri"/>
      <family val="2"/>
    </font>
  </fonts>
  <fills count="47">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rgb="FFDCE6F1"/>
      </patternFill>
    </fill>
    <fill>
      <patternFill patternType="solid">
        <fgColor rgb="FF0070C0"/>
        <bgColor indexed="64"/>
      </patternFill>
    </fill>
    <fill>
      <patternFill patternType="solid">
        <fgColor theme="5"/>
      </patternFill>
    </fill>
    <fill>
      <patternFill patternType="solid">
        <fgColor theme="9"/>
      </patternFill>
    </fill>
    <fill>
      <patternFill patternType="solid">
        <fgColor rgb="FFFFFFFF"/>
        <bgColor rgb="FF000000"/>
      </patternFill>
    </fill>
  </fills>
  <borders count="30">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s>
  <cellStyleXfs count="13">
    <xf numFmtId="0" fontId="0" fillId="0" borderId="0"/>
    <xf numFmtId="43" fontId="6" fillId="0" borderId="0" applyFont="0" applyFill="0" applyBorder="0" applyAlignment="0" applyProtection="0"/>
    <xf numFmtId="0" fontId="6" fillId="0" borderId="0"/>
    <xf numFmtId="0" fontId="6" fillId="0" borderId="0"/>
    <xf numFmtId="0" fontId="4" fillId="0" borderId="0"/>
    <xf numFmtId="43" fontId="4" fillId="0" borderId="0" applyFont="0" applyFill="0" applyBorder="0" applyAlignment="0" applyProtection="0"/>
    <xf numFmtId="0" fontId="3" fillId="0" borderId="0"/>
    <xf numFmtId="0" fontId="2" fillId="0" borderId="0"/>
    <xf numFmtId="43" fontId="42" fillId="0" borderId="0" applyFont="0" applyFill="0" applyBorder="0" applyAlignment="0" applyProtection="0"/>
    <xf numFmtId="0" fontId="28" fillId="44" borderId="0" applyNumberFormat="0" applyBorder="0" applyAlignment="0" applyProtection="0"/>
    <xf numFmtId="0" fontId="28" fillId="45" borderId="0" applyNumberFormat="0" applyBorder="0" applyAlignment="0" applyProtection="0"/>
    <xf numFmtId="0" fontId="1" fillId="0" borderId="0"/>
    <xf numFmtId="43" fontId="1" fillId="0" borderId="0" applyFont="0" applyFill="0" applyBorder="0" applyAlignment="0" applyProtection="0"/>
  </cellStyleXfs>
  <cellXfs count="471">
    <xf numFmtId="0" fontId="0" fillId="0" borderId="0" xfId="0"/>
    <xf numFmtId="0" fontId="4" fillId="0" borderId="0" xfId="4"/>
    <xf numFmtId="0" fontId="7" fillId="0" borderId="0" xfId="4" applyFont="1"/>
    <xf numFmtId="0" fontId="8" fillId="3" borderId="0" xfId="0" applyFont="1" applyFill="1"/>
    <xf numFmtId="0" fontId="9" fillId="4" borderId="4" xfId="0" applyFont="1" applyFill="1" applyBorder="1" applyAlignment="1">
      <alignment horizontal="left"/>
    </xf>
    <xf numFmtId="0" fontId="9" fillId="4" borderId="0" xfId="0" applyFont="1" applyFill="1" applyAlignment="1">
      <alignment horizontal="center"/>
    </xf>
    <xf numFmtId="0" fontId="9" fillId="5" borderId="5" xfId="0" applyFont="1" applyFill="1" applyBorder="1" applyAlignment="1">
      <alignment horizontal="center" vertical="center" wrapText="1"/>
    </xf>
    <xf numFmtId="0" fontId="9" fillId="6" borderId="7" xfId="0" applyFont="1" applyFill="1" applyBorder="1"/>
    <xf numFmtId="0" fontId="10" fillId="6" borderId="7" xfId="0" applyFont="1" applyFill="1" applyBorder="1"/>
    <xf numFmtId="0" fontId="10" fillId="2" borderId="7" xfId="0" applyFont="1" applyFill="1" applyBorder="1"/>
    <xf numFmtId="0" fontId="10" fillId="2" borderId="7" xfId="0" applyFont="1" applyFill="1" applyBorder="1" applyAlignment="1">
      <alignment horizontal="left"/>
    </xf>
    <xf numFmtId="0" fontId="9" fillId="7" borderId="8" xfId="0" applyFont="1" applyFill="1" applyBorder="1"/>
    <xf numFmtId="0" fontId="10" fillId="7" borderId="8" xfId="0" applyFont="1" applyFill="1" applyBorder="1"/>
    <xf numFmtId="0" fontId="9" fillId="8" borderId="8" xfId="0" applyFont="1" applyFill="1" applyBorder="1" applyAlignment="1" applyProtection="1">
      <alignment horizontal="right" vertical="center"/>
      <protection locked="0"/>
    </xf>
    <xf numFmtId="0" fontId="10" fillId="0" borderId="0" xfId="0" applyFont="1"/>
    <xf numFmtId="0" fontId="9" fillId="4" borderId="11" xfId="0" applyFont="1" applyFill="1" applyBorder="1" applyAlignment="1">
      <alignment horizontal="left"/>
    </xf>
    <xf numFmtId="0" fontId="10" fillId="10" borderId="0" xfId="0" applyFont="1" applyFill="1" applyProtection="1">
      <protection locked="0"/>
    </xf>
    <xf numFmtId="0" fontId="9" fillId="10" borderId="11" xfId="0" applyFont="1" applyFill="1" applyBorder="1" applyProtection="1">
      <protection locked="0"/>
    </xf>
    <xf numFmtId="0" fontId="9" fillId="10" borderId="0" xfId="0" applyFont="1" applyFill="1" applyProtection="1">
      <protection locked="0"/>
    </xf>
    <xf numFmtId="0" fontId="13" fillId="12" borderId="0" xfId="0" applyFont="1" applyFill="1" applyProtection="1">
      <protection locked="0"/>
    </xf>
    <xf numFmtId="0" fontId="14" fillId="5" borderId="5" xfId="0" applyFont="1" applyFill="1" applyBorder="1" applyAlignment="1">
      <alignment horizontal="center" vertical="center" wrapText="1"/>
    </xf>
    <xf numFmtId="0" fontId="15" fillId="12" borderId="11" xfId="0" applyFont="1" applyFill="1" applyBorder="1" applyAlignment="1" applyProtection="1">
      <alignment horizontal="left"/>
      <protection locked="0"/>
    </xf>
    <xf numFmtId="0" fontId="16" fillId="12" borderId="0" xfId="0" applyFont="1" applyFill="1"/>
    <xf numFmtId="0" fontId="16" fillId="12" borderId="12" xfId="0" applyFont="1" applyFill="1" applyBorder="1"/>
    <xf numFmtId="0" fontId="13" fillId="12" borderId="11" xfId="0" applyFont="1" applyFill="1" applyBorder="1" applyProtection="1">
      <protection locked="0"/>
    </xf>
    <xf numFmtId="0" fontId="13" fillId="12" borderId="12" xfId="0" applyFont="1" applyFill="1" applyBorder="1" applyProtection="1">
      <protection locked="0"/>
    </xf>
    <xf numFmtId="0" fontId="13" fillId="11" borderId="11" xfId="0" applyFont="1" applyFill="1" applyBorder="1" applyAlignment="1">
      <alignment horizontal="left"/>
    </xf>
    <xf numFmtId="0" fontId="8" fillId="11" borderId="0" xfId="0" applyFont="1" applyFill="1"/>
    <xf numFmtId="0" fontId="5" fillId="11" borderId="0" xfId="0" applyFont="1" applyFill="1"/>
    <xf numFmtId="0" fontId="5" fillId="11" borderId="0" xfId="4" applyFont="1" applyFill="1"/>
    <xf numFmtId="4" fontId="13" fillId="11" borderId="1" xfId="0" applyNumberFormat="1" applyFont="1" applyFill="1" applyBorder="1"/>
    <xf numFmtId="4" fontId="8" fillId="11" borderId="0" xfId="0" applyNumberFormat="1" applyFont="1" applyFill="1" applyProtection="1">
      <protection locked="0"/>
    </xf>
    <xf numFmtId="0" fontId="4" fillId="11" borderId="12" xfId="4" applyFill="1" applyBorder="1"/>
    <xf numFmtId="4" fontId="8" fillId="3" borderId="0" xfId="0" applyNumberFormat="1" applyFont="1" applyFill="1" applyProtection="1">
      <protection locked="0"/>
    </xf>
    <xf numFmtId="0" fontId="8" fillId="3" borderId="11" xfId="0" applyFont="1" applyFill="1" applyBorder="1" applyAlignment="1">
      <alignment horizontal="left"/>
    </xf>
    <xf numFmtId="0" fontId="5" fillId="3" borderId="0" xfId="0" applyFont="1" applyFill="1"/>
    <xf numFmtId="0" fontId="5" fillId="3" borderId="0" xfId="4" applyFont="1" applyFill="1"/>
    <xf numFmtId="0" fontId="4" fillId="3" borderId="12" xfId="4" applyFill="1" applyBorder="1"/>
    <xf numFmtId="0" fontId="9" fillId="10" borderId="4" xfId="0" applyFont="1" applyFill="1" applyBorder="1" applyProtection="1">
      <protection locked="0"/>
    </xf>
    <xf numFmtId="0" fontId="0" fillId="9" borderId="0" xfId="0" applyFill="1"/>
    <xf numFmtId="0" fontId="24" fillId="9" borderId="0" xfId="0" applyFont="1" applyFill="1"/>
    <xf numFmtId="0" fontId="25" fillId="9" borderId="0" xfId="0" applyFont="1" applyFill="1"/>
    <xf numFmtId="4" fontId="8" fillId="3" borderId="0" xfId="0" applyNumberFormat="1" applyFont="1" applyFill="1"/>
    <xf numFmtId="4" fontId="8" fillId="3" borderId="2" xfId="0" applyNumberFormat="1" applyFont="1" applyFill="1" applyBorder="1"/>
    <xf numFmtId="0" fontId="4" fillId="9" borderId="0" xfId="4" applyFill="1"/>
    <xf numFmtId="0" fontId="7" fillId="9" borderId="0" xfId="4" applyFont="1" applyFill="1"/>
    <xf numFmtId="0" fontId="9" fillId="8" borderId="19" xfId="0" applyFont="1" applyFill="1" applyBorder="1" applyAlignment="1" applyProtection="1">
      <alignment horizontal="center" vertical="center" wrapText="1"/>
      <protection locked="0"/>
    </xf>
    <xf numFmtId="3" fontId="9" fillId="6" borderId="7" xfId="0" applyNumberFormat="1" applyFont="1" applyFill="1" applyBorder="1" applyAlignment="1">
      <alignment horizontal="center"/>
    </xf>
    <xf numFmtId="3" fontId="9" fillId="6" borderId="0" xfId="0" applyNumberFormat="1" applyFont="1" applyFill="1" applyAlignment="1">
      <alignment horizontal="center"/>
    </xf>
    <xf numFmtId="0" fontId="9" fillId="6" borderId="7" xfId="0" applyFont="1" applyFill="1" applyBorder="1" applyAlignment="1">
      <alignment horizontal="center"/>
    </xf>
    <xf numFmtId="3" fontId="10" fillId="2" borderId="7" xfId="0" applyNumberFormat="1" applyFont="1" applyFill="1" applyBorder="1" applyAlignment="1" applyProtection="1">
      <alignment horizontal="center"/>
      <protection locked="0"/>
    </xf>
    <xf numFmtId="3" fontId="10" fillId="2" borderId="22" xfId="0" applyNumberFormat="1" applyFont="1" applyFill="1" applyBorder="1" applyAlignment="1" applyProtection="1">
      <alignment horizontal="center"/>
      <protection locked="0"/>
    </xf>
    <xf numFmtId="0" fontId="9" fillId="9" borderId="20" xfId="0" applyFont="1" applyFill="1" applyBorder="1" applyAlignment="1" applyProtection="1">
      <alignment horizontal="center"/>
      <protection locked="0"/>
    </xf>
    <xf numFmtId="0" fontId="10" fillId="9" borderId="4" xfId="0" applyFont="1" applyFill="1" applyBorder="1" applyAlignment="1">
      <alignment horizontal="right"/>
    </xf>
    <xf numFmtId="0" fontId="10" fillId="9" borderId="21" xfId="0" applyFont="1" applyFill="1" applyBorder="1" applyAlignment="1">
      <alignment horizontal="right"/>
    </xf>
    <xf numFmtId="0" fontId="10" fillId="2" borderId="7" xfId="0" applyFont="1" applyFill="1" applyBorder="1" applyProtection="1">
      <protection locked="0"/>
    </xf>
    <xf numFmtId="0" fontId="10" fillId="2" borderId="7" xfId="0" applyFont="1" applyFill="1" applyBorder="1" applyAlignment="1" applyProtection="1">
      <alignment horizontal="center"/>
      <protection locked="0"/>
    </xf>
    <xf numFmtId="0" fontId="17" fillId="0" borderId="0" xfId="0" applyFont="1"/>
    <xf numFmtId="0" fontId="29" fillId="0" borderId="0" xfId="0" applyFont="1"/>
    <xf numFmtId="0" fontId="30" fillId="0" borderId="0" xfId="0" applyFont="1"/>
    <xf numFmtId="0" fontId="9" fillId="0" borderId="0" xfId="0" applyFont="1"/>
    <xf numFmtId="0" fontId="9" fillId="0" borderId="0" xfId="0" applyFont="1" applyProtection="1">
      <protection locked="0"/>
    </xf>
    <xf numFmtId="0" fontId="9" fillId="0" borderId="0" xfId="0" applyFont="1" applyAlignment="1">
      <alignment horizontal="left" indent="15"/>
    </xf>
    <xf numFmtId="49" fontId="31" fillId="17" borderId="18" xfId="4" applyNumberFormat="1" applyFont="1" applyFill="1" applyBorder="1" applyAlignment="1">
      <alignment horizontal="left" vertical="center" wrapText="1"/>
    </xf>
    <xf numFmtId="49" fontId="31" fillId="17" borderId="18" xfId="4" applyNumberFormat="1" applyFont="1" applyFill="1" applyBorder="1" applyAlignment="1">
      <alignment horizontal="center" vertical="center" wrapText="1"/>
    </xf>
    <xf numFmtId="49" fontId="31" fillId="17" borderId="17" xfId="4" applyNumberFormat="1" applyFont="1" applyFill="1" applyBorder="1" applyAlignment="1">
      <alignment horizontal="center" vertical="center" wrapText="1"/>
    </xf>
    <xf numFmtId="0" fontId="32" fillId="0" borderId="18" xfId="4" applyFont="1" applyBorder="1" applyAlignment="1">
      <alignment horizontal="center" vertical="center" wrapText="1"/>
    </xf>
    <xf numFmtId="0" fontId="4" fillId="0" borderId="0" xfId="4" applyAlignment="1">
      <alignment horizontal="center" vertical="center" wrapText="1"/>
    </xf>
    <xf numFmtId="15" fontId="33" fillId="0" borderId="18" xfId="4" applyNumberFormat="1" applyFont="1" applyBorder="1" applyAlignment="1">
      <alignment horizontal="left" vertical="center" wrapText="1"/>
    </xf>
    <xf numFmtId="49" fontId="33" fillId="0" borderId="18" xfId="4" applyNumberFormat="1" applyFont="1" applyBorder="1" applyAlignment="1">
      <alignment horizontal="left" vertical="center" wrapText="1"/>
    </xf>
    <xf numFmtId="49" fontId="33" fillId="0" borderId="18" xfId="4" applyNumberFormat="1" applyFont="1" applyBorder="1" applyAlignment="1">
      <alignment horizontal="center" vertical="center" wrapText="1"/>
    </xf>
    <xf numFmtId="43" fontId="33" fillId="0" borderId="17" xfId="5" applyFont="1" applyBorder="1" applyAlignment="1">
      <alignment horizontal="right" vertical="center" wrapText="1"/>
    </xf>
    <xf numFmtId="0" fontId="32" fillId="0" borderId="18" xfId="4" applyFont="1" applyBorder="1" applyAlignment="1">
      <alignment horizontal="left" vertical="center" wrapText="1"/>
    </xf>
    <xf numFmtId="0" fontId="4" fillId="0" borderId="0" xfId="4" applyAlignment="1">
      <alignment vertical="center" wrapText="1"/>
    </xf>
    <xf numFmtId="49" fontId="33" fillId="18" borderId="18" xfId="4" applyNumberFormat="1" applyFont="1" applyFill="1" applyBorder="1" applyAlignment="1">
      <alignment horizontal="left" vertical="center" wrapText="1"/>
    </xf>
    <xf numFmtId="49" fontId="33" fillId="18" borderId="18" xfId="4" applyNumberFormat="1" applyFont="1" applyFill="1" applyBorder="1" applyAlignment="1">
      <alignment horizontal="center" vertical="center" wrapText="1"/>
    </xf>
    <xf numFmtId="43" fontId="33" fillId="18" borderId="17" xfId="5" applyFont="1" applyFill="1" applyBorder="1" applyAlignment="1">
      <alignment horizontal="right" vertical="center" wrapText="1"/>
    </xf>
    <xf numFmtId="0" fontId="32" fillId="18" borderId="18" xfId="4" applyFont="1" applyFill="1" applyBorder="1" applyAlignment="1">
      <alignment vertical="center" wrapText="1"/>
    </xf>
    <xf numFmtId="15"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center" vertical="center" wrapText="1"/>
    </xf>
    <xf numFmtId="43" fontId="33" fillId="19" borderId="17" xfId="5" applyFont="1" applyFill="1" applyBorder="1" applyAlignment="1">
      <alignment horizontal="right" vertical="center" wrapText="1"/>
    </xf>
    <xf numFmtId="0" fontId="32" fillId="19" borderId="18" xfId="4" applyFont="1" applyFill="1" applyBorder="1" applyAlignment="1">
      <alignment vertical="center" wrapText="1"/>
    </xf>
    <xf numFmtId="15"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center" vertical="center" wrapText="1"/>
    </xf>
    <xf numFmtId="43" fontId="33" fillId="13" borderId="17" xfId="5" applyFont="1" applyFill="1" applyBorder="1" applyAlignment="1">
      <alignment horizontal="right" vertical="center" wrapText="1"/>
    </xf>
    <xf numFmtId="0" fontId="32" fillId="13" borderId="18" xfId="4" applyFont="1" applyFill="1" applyBorder="1" applyAlignment="1">
      <alignment horizontal="left" vertical="center" wrapText="1"/>
    </xf>
    <xf numFmtId="15"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center" vertical="center" wrapText="1"/>
    </xf>
    <xf numFmtId="43" fontId="33" fillId="20" borderId="17" xfId="5" applyFont="1" applyFill="1" applyBorder="1" applyAlignment="1">
      <alignment horizontal="right" vertical="center" wrapText="1"/>
    </xf>
    <xf numFmtId="0" fontId="32" fillId="20" borderId="18" xfId="4" applyFont="1" applyFill="1" applyBorder="1" applyAlignment="1">
      <alignment vertical="center" wrapText="1"/>
    </xf>
    <xf numFmtId="15"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center" vertical="center" wrapText="1"/>
    </xf>
    <xf numFmtId="43" fontId="33" fillId="21" borderId="17" xfId="5" applyFont="1" applyFill="1" applyBorder="1" applyAlignment="1">
      <alignment horizontal="right" vertical="center" wrapText="1"/>
    </xf>
    <xf numFmtId="0" fontId="32" fillId="21" borderId="18" xfId="4" applyFont="1" applyFill="1" applyBorder="1" applyAlignment="1">
      <alignment horizontal="left" vertical="center" wrapText="1"/>
    </xf>
    <xf numFmtId="15"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center" vertical="center" wrapText="1"/>
    </xf>
    <xf numFmtId="43" fontId="33" fillId="22" borderId="17" xfId="5" applyFont="1" applyFill="1" applyBorder="1" applyAlignment="1">
      <alignment horizontal="right" vertical="center" wrapText="1"/>
    </xf>
    <xf numFmtId="0" fontId="32" fillId="22" borderId="18" xfId="4" applyFont="1" applyFill="1" applyBorder="1" applyAlignment="1">
      <alignment horizontal="left" vertical="center" wrapText="1"/>
    </xf>
    <xf numFmtId="15"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center" vertical="center" wrapText="1"/>
    </xf>
    <xf numFmtId="43" fontId="33" fillId="23" borderId="17" xfId="5" applyFont="1" applyFill="1" applyBorder="1" applyAlignment="1">
      <alignment horizontal="right" vertical="center" wrapText="1"/>
    </xf>
    <xf numFmtId="0" fontId="32" fillId="23" borderId="18" xfId="4" applyFont="1" applyFill="1" applyBorder="1" applyAlignment="1">
      <alignment horizontal="left" vertical="center" wrapText="1"/>
    </xf>
    <xf numFmtId="0" fontId="32" fillId="0" borderId="18" xfId="4" applyFont="1" applyBorder="1" applyAlignment="1">
      <alignment vertical="center" wrapText="1"/>
    </xf>
    <xf numFmtId="15"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center" vertical="center" wrapText="1"/>
    </xf>
    <xf numFmtId="43" fontId="33" fillId="24" borderId="17" xfId="5" applyFont="1" applyFill="1" applyBorder="1" applyAlignment="1">
      <alignment horizontal="right" vertical="center" wrapText="1"/>
    </xf>
    <xf numFmtId="0" fontId="32" fillId="24" borderId="18" xfId="4" applyFont="1" applyFill="1" applyBorder="1" applyAlignment="1">
      <alignment vertical="center" wrapText="1"/>
    </xf>
    <xf numFmtId="0" fontId="32" fillId="24" borderId="18" xfId="4" applyFont="1" applyFill="1" applyBorder="1" applyAlignment="1">
      <alignment horizontal="left" vertical="center" wrapText="1"/>
    </xf>
    <xf numFmtId="0" fontId="32" fillId="0" borderId="18" xfId="4" applyFont="1" applyBorder="1"/>
    <xf numFmtId="15"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center" vertical="center" wrapText="1"/>
    </xf>
    <xf numFmtId="43" fontId="33" fillId="25" borderId="17" xfId="5" applyFont="1" applyFill="1" applyBorder="1" applyAlignment="1">
      <alignment horizontal="right" vertical="center" wrapText="1"/>
    </xf>
    <xf numFmtId="0" fontId="32" fillId="25" borderId="18" xfId="4" applyFont="1" applyFill="1" applyBorder="1" applyAlignment="1">
      <alignment vertical="center" wrapText="1"/>
    </xf>
    <xf numFmtId="49" fontId="33" fillId="26" borderId="18" xfId="4" applyNumberFormat="1" applyFont="1" applyFill="1" applyBorder="1" applyAlignment="1">
      <alignment horizontal="left" vertical="center" wrapText="1"/>
    </xf>
    <xf numFmtId="49" fontId="33" fillId="26" borderId="18" xfId="4" applyNumberFormat="1" applyFont="1" applyFill="1" applyBorder="1" applyAlignment="1">
      <alignment horizontal="center" vertical="center" wrapText="1"/>
    </xf>
    <xf numFmtId="43" fontId="33" fillId="26" borderId="17" xfId="5" applyFont="1" applyFill="1" applyBorder="1" applyAlignment="1">
      <alignment horizontal="right" vertical="center" wrapText="1"/>
    </xf>
    <xf numFmtId="0" fontId="32" fillId="26" borderId="18" xfId="4" applyFont="1" applyFill="1" applyBorder="1" applyAlignment="1">
      <alignment horizontal="left" vertical="center" wrapText="1"/>
    </xf>
    <xf numFmtId="15"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center" vertical="center" wrapText="1"/>
    </xf>
    <xf numFmtId="43" fontId="33" fillId="27" borderId="17" xfId="5" applyFont="1" applyFill="1" applyBorder="1" applyAlignment="1">
      <alignment horizontal="right" vertical="center" wrapText="1"/>
    </xf>
    <xf numFmtId="0" fontId="32" fillId="27" borderId="18" xfId="4" applyFont="1" applyFill="1" applyBorder="1" applyAlignment="1">
      <alignment horizontal="left" vertical="center" wrapText="1"/>
    </xf>
    <xf numFmtId="15" fontId="33" fillId="27" borderId="18" xfId="4" applyNumberFormat="1" applyFont="1" applyFill="1" applyBorder="1" applyAlignment="1">
      <alignment horizontal="center" vertical="center" wrapText="1"/>
    </xf>
    <xf numFmtId="49" fontId="33" fillId="28" borderId="18" xfId="4" applyNumberFormat="1" applyFont="1" applyFill="1" applyBorder="1" applyAlignment="1">
      <alignment horizontal="left" vertical="center" wrapText="1"/>
    </xf>
    <xf numFmtId="49" fontId="33" fillId="28" borderId="18" xfId="4" applyNumberFormat="1" applyFont="1" applyFill="1" applyBorder="1" applyAlignment="1">
      <alignment horizontal="center" vertical="center" wrapText="1"/>
    </xf>
    <xf numFmtId="43" fontId="33" fillId="28" borderId="17" xfId="5" applyFont="1" applyFill="1" applyBorder="1" applyAlignment="1">
      <alignment horizontal="right" vertical="center" wrapText="1"/>
    </xf>
    <xf numFmtId="0" fontId="32" fillId="28" borderId="18" xfId="4" applyFont="1" applyFill="1" applyBorder="1" applyAlignment="1">
      <alignment horizontal="left" vertical="center" wrapText="1"/>
    </xf>
    <xf numFmtId="15"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center" vertical="center" wrapText="1"/>
    </xf>
    <xf numFmtId="43" fontId="33" fillId="29" borderId="17" xfId="5" applyFont="1" applyFill="1" applyBorder="1" applyAlignment="1">
      <alignment horizontal="right" vertical="center" wrapText="1"/>
    </xf>
    <xf numFmtId="0" fontId="32" fillId="29" borderId="18" xfId="4" applyFont="1" applyFill="1" applyBorder="1" applyAlignment="1">
      <alignment horizontal="left" vertical="center" wrapText="1"/>
    </xf>
    <xf numFmtId="15"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2" fillId="30" borderId="18" xfId="4" applyFont="1" applyFill="1" applyBorder="1" applyAlignment="1">
      <alignment horizontal="left" vertical="center" wrapText="1"/>
    </xf>
    <xf numFmtId="49" fontId="34" fillId="30" borderId="18" xfId="4" applyNumberFormat="1" applyFont="1" applyFill="1" applyBorder="1" applyAlignment="1">
      <alignment horizontal="center" vertical="center" wrapText="1"/>
    </xf>
    <xf numFmtId="43" fontId="34" fillId="30" borderId="17" xfId="5" applyFont="1" applyFill="1" applyBorder="1" applyAlignment="1">
      <alignment horizontal="right" vertical="center" wrapText="1"/>
    </xf>
    <xf numFmtId="0" fontId="34" fillId="30" borderId="18" xfId="4" applyFont="1" applyFill="1" applyBorder="1" applyAlignment="1">
      <alignment horizontal="left" vertical="center" wrapText="1"/>
    </xf>
    <xf numFmtId="15"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2" fillId="31" borderId="18" xfId="4" applyFont="1" applyFill="1" applyBorder="1" applyAlignment="1">
      <alignment horizontal="left" vertical="center" wrapText="1"/>
    </xf>
    <xf numFmtId="15"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center" vertical="center" wrapText="1"/>
    </xf>
    <xf numFmtId="43" fontId="33" fillId="16" borderId="17" xfId="5" applyFont="1" applyFill="1" applyBorder="1" applyAlignment="1">
      <alignment horizontal="right" vertical="center" wrapText="1"/>
    </xf>
    <xf numFmtId="0" fontId="32" fillId="16" borderId="18" xfId="4" applyFont="1" applyFill="1" applyBorder="1" applyAlignment="1">
      <alignment vertical="center" wrapText="1"/>
    </xf>
    <xf numFmtId="0" fontId="32" fillId="16" borderId="18" xfId="4" applyFont="1" applyFill="1" applyBorder="1" applyAlignment="1">
      <alignment horizontal="left" vertical="center" wrapText="1"/>
    </xf>
    <xf numFmtId="49" fontId="34" fillId="31" borderId="18" xfId="4" applyNumberFormat="1" applyFont="1" applyFill="1" applyBorder="1" applyAlignment="1">
      <alignment horizontal="center" vertical="center" wrapText="1"/>
    </xf>
    <xf numFmtId="43" fontId="34" fillId="31" borderId="17" xfId="5" applyFont="1" applyFill="1" applyBorder="1" applyAlignment="1">
      <alignment horizontal="right" vertical="center" wrapText="1"/>
    </xf>
    <xf numFmtId="0" fontId="34" fillId="31" borderId="18" xfId="4" applyFont="1" applyFill="1" applyBorder="1" applyAlignment="1">
      <alignment horizontal="left" vertical="center" wrapText="1"/>
    </xf>
    <xf numFmtId="49" fontId="34" fillId="31" borderId="18" xfId="4" applyNumberFormat="1" applyFont="1" applyFill="1" applyBorder="1" applyAlignment="1">
      <alignment horizontal="left" vertical="center" wrapText="1"/>
    </xf>
    <xf numFmtId="15"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center" vertical="center" wrapText="1"/>
    </xf>
    <xf numFmtId="43" fontId="33" fillId="32" borderId="17" xfId="5" applyFont="1" applyFill="1" applyBorder="1" applyAlignment="1">
      <alignment horizontal="right" vertical="center" wrapText="1"/>
    </xf>
    <xf numFmtId="0" fontId="32" fillId="32" borderId="18" xfId="4" applyFont="1" applyFill="1" applyBorder="1" applyAlignment="1">
      <alignment vertical="center" wrapText="1"/>
    </xf>
    <xf numFmtId="15"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center" vertical="center" wrapText="1"/>
    </xf>
    <xf numFmtId="43" fontId="33" fillId="33" borderId="17" xfId="5" applyFont="1" applyFill="1" applyBorder="1" applyAlignment="1">
      <alignment horizontal="right" vertical="center" wrapText="1"/>
    </xf>
    <xf numFmtId="0" fontId="32" fillId="33" borderId="18" xfId="4" applyFont="1" applyFill="1" applyBorder="1" applyAlignment="1">
      <alignment vertical="center" wrapText="1"/>
    </xf>
    <xf numFmtId="15"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center" vertical="center" wrapText="1"/>
    </xf>
    <xf numFmtId="43" fontId="33" fillId="34" borderId="17" xfId="5" applyFont="1" applyFill="1" applyBorder="1" applyAlignment="1">
      <alignment horizontal="right" vertical="center" wrapText="1"/>
    </xf>
    <xf numFmtId="0" fontId="32" fillId="34" borderId="18" xfId="4" applyFont="1" applyFill="1" applyBorder="1" applyAlignment="1">
      <alignment horizontal="left" vertical="center" wrapText="1"/>
    </xf>
    <xf numFmtId="15"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center" vertical="center" wrapText="1"/>
    </xf>
    <xf numFmtId="43" fontId="33" fillId="35" borderId="17" xfId="5" applyFont="1" applyFill="1" applyBorder="1" applyAlignment="1">
      <alignment horizontal="right" vertical="center" wrapText="1"/>
    </xf>
    <xf numFmtId="0" fontId="32" fillId="35" borderId="18" xfId="4" applyFont="1" applyFill="1" applyBorder="1" applyAlignment="1">
      <alignment vertical="center" wrapText="1"/>
    </xf>
    <xf numFmtId="0" fontId="32" fillId="36" borderId="18" xfId="4" applyFont="1" applyFill="1" applyBorder="1" applyAlignment="1">
      <alignment horizontal="left"/>
    </xf>
    <xf numFmtId="49" fontId="33" fillId="36" borderId="18" xfId="4" applyNumberFormat="1" applyFont="1" applyFill="1" applyBorder="1" applyAlignment="1">
      <alignment horizontal="left" vertical="center" wrapText="1"/>
    </xf>
    <xf numFmtId="49" fontId="33" fillId="36" borderId="18" xfId="4" applyNumberFormat="1" applyFont="1" applyFill="1" applyBorder="1" applyAlignment="1">
      <alignment horizontal="center" vertical="center" wrapText="1"/>
    </xf>
    <xf numFmtId="43" fontId="33" fillId="36" borderId="17" xfId="5" applyFont="1" applyFill="1" applyBorder="1" applyAlignment="1">
      <alignment horizontal="right" vertical="center" wrapText="1"/>
    </xf>
    <xf numFmtId="0" fontId="32" fillId="36" borderId="18" xfId="4" applyFont="1" applyFill="1" applyBorder="1" applyAlignment="1">
      <alignment vertical="center" wrapText="1"/>
    </xf>
    <xf numFmtId="15"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2" fillId="37" borderId="18" xfId="4" applyFont="1" applyFill="1" applyBorder="1" applyAlignment="1">
      <alignment vertical="center" wrapText="1"/>
    </xf>
    <xf numFmtId="49" fontId="34" fillId="37" borderId="18" xfId="4" applyNumberFormat="1" applyFont="1" applyFill="1" applyBorder="1" applyAlignment="1">
      <alignment horizontal="left" vertical="center" wrapText="1"/>
    </xf>
    <xf numFmtId="49" fontId="34" fillId="37" borderId="18" xfId="4" applyNumberFormat="1" applyFont="1" applyFill="1" applyBorder="1" applyAlignment="1">
      <alignment horizontal="center" vertical="center" wrapText="1"/>
    </xf>
    <xf numFmtId="43" fontId="34" fillId="37" borderId="17" xfId="5" applyFont="1" applyFill="1" applyBorder="1" applyAlignment="1">
      <alignment horizontal="right" vertical="center" wrapText="1"/>
    </xf>
    <xf numFmtId="0" fontId="32" fillId="37" borderId="18" xfId="4" applyFont="1" applyFill="1" applyBorder="1" applyAlignment="1">
      <alignment horizontal="left" vertical="center" wrapText="1"/>
    </xf>
    <xf numFmtId="0" fontId="32" fillId="38" borderId="18" xfId="4" applyFont="1" applyFill="1" applyBorder="1" applyAlignment="1">
      <alignment wrapText="1"/>
    </xf>
    <xf numFmtId="49" fontId="33" fillId="38" borderId="18" xfId="4" applyNumberFormat="1" applyFont="1" applyFill="1" applyBorder="1" applyAlignment="1">
      <alignment horizontal="left" vertical="center" wrapText="1"/>
    </xf>
    <xf numFmtId="49" fontId="33" fillId="38" borderId="18" xfId="4" applyNumberFormat="1" applyFont="1" applyFill="1" applyBorder="1" applyAlignment="1">
      <alignment horizontal="center" vertical="center" wrapText="1"/>
    </xf>
    <xf numFmtId="43" fontId="33" fillId="38" borderId="17" xfId="5" applyFont="1" applyFill="1" applyBorder="1" applyAlignment="1">
      <alignment horizontal="right" vertical="center" wrapText="1"/>
    </xf>
    <xf numFmtId="0" fontId="32" fillId="38" borderId="18" xfId="4" applyFont="1" applyFill="1" applyBorder="1" applyAlignment="1">
      <alignment horizontal="left" vertical="center" wrapText="1"/>
    </xf>
    <xf numFmtId="0" fontId="32" fillId="39" borderId="18" xfId="4" applyFont="1" applyFill="1" applyBorder="1" applyAlignment="1">
      <alignment horizontal="left"/>
    </xf>
    <xf numFmtId="49" fontId="33" fillId="39" borderId="18" xfId="4" applyNumberFormat="1" applyFont="1" applyFill="1" applyBorder="1" applyAlignment="1">
      <alignment horizontal="left" vertical="center" wrapText="1"/>
    </xf>
    <xf numFmtId="49" fontId="33" fillId="39" borderId="18" xfId="4" applyNumberFormat="1" applyFont="1" applyFill="1" applyBorder="1" applyAlignment="1">
      <alignment horizontal="center" vertical="center" wrapText="1"/>
    </xf>
    <xf numFmtId="43" fontId="33" fillId="39" borderId="17" xfId="5" applyFont="1" applyFill="1" applyBorder="1" applyAlignment="1">
      <alignment horizontal="right" vertical="center" wrapText="1"/>
    </xf>
    <xf numFmtId="0" fontId="32" fillId="39" borderId="18" xfId="4" applyFont="1" applyFill="1" applyBorder="1" applyAlignment="1">
      <alignment vertical="center" wrapText="1"/>
    </xf>
    <xf numFmtId="15"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center" vertical="center" wrapText="1"/>
    </xf>
    <xf numFmtId="43" fontId="33" fillId="40" borderId="17" xfId="5" applyFont="1" applyFill="1" applyBorder="1" applyAlignment="1">
      <alignment horizontal="right" vertical="center" wrapText="1"/>
    </xf>
    <xf numFmtId="0" fontId="32" fillId="40" borderId="18" xfId="4" applyFont="1" applyFill="1" applyBorder="1" applyAlignment="1">
      <alignment vertical="center" wrapText="1"/>
    </xf>
    <xf numFmtId="49" fontId="33" fillId="40" borderId="17" xfId="4" applyNumberFormat="1" applyFont="1" applyFill="1" applyBorder="1" applyAlignment="1">
      <alignment horizontal="right" vertical="center" wrapText="1"/>
    </xf>
    <xf numFmtId="43" fontId="33" fillId="40" borderId="18" xfId="5" applyFont="1" applyFill="1" applyBorder="1" applyAlignment="1">
      <alignment horizontal="left" vertical="center" wrapText="1"/>
    </xf>
    <xf numFmtId="0" fontId="32" fillId="40" borderId="17" xfId="4" applyFont="1" applyFill="1" applyBorder="1" applyAlignment="1">
      <alignment vertical="center" wrapText="1"/>
    </xf>
    <xf numFmtId="15"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center" vertical="center" wrapText="1"/>
    </xf>
    <xf numFmtId="43" fontId="33" fillId="6" borderId="17" xfId="5" applyFont="1" applyFill="1" applyBorder="1" applyAlignment="1">
      <alignment horizontal="right" vertical="center" wrapText="1"/>
    </xf>
    <xf numFmtId="0" fontId="32" fillId="6" borderId="18" xfId="4" applyFont="1" applyFill="1" applyBorder="1" applyAlignment="1">
      <alignment vertical="center" wrapText="1"/>
    </xf>
    <xf numFmtId="49" fontId="33" fillId="6" borderId="23" xfId="4" applyNumberFormat="1" applyFont="1" applyFill="1" applyBorder="1" applyAlignment="1">
      <alignment horizontal="left" vertical="center" wrapText="1"/>
    </xf>
    <xf numFmtId="49" fontId="33" fillId="6" borderId="23" xfId="4" applyNumberFormat="1" applyFont="1" applyFill="1" applyBorder="1" applyAlignment="1">
      <alignment horizontal="center" vertical="center" wrapText="1"/>
    </xf>
    <xf numFmtId="43" fontId="33" fillId="6" borderId="24" xfId="5" applyFont="1" applyFill="1" applyBorder="1" applyAlignment="1">
      <alignment horizontal="right" vertical="center" wrapText="1"/>
    </xf>
    <xf numFmtId="0" fontId="27" fillId="0" borderId="0" xfId="6" applyFont="1"/>
    <xf numFmtId="0" fontId="3" fillId="0" borderId="0" xfId="6"/>
    <xf numFmtId="0" fontId="32" fillId="0" borderId="0" xfId="4" applyFont="1" applyAlignment="1">
      <alignment vertical="center" wrapText="1"/>
    </xf>
    <xf numFmtId="0" fontId="3" fillId="0" borderId="0" xfId="6" applyAlignment="1">
      <alignment horizontal="left"/>
    </xf>
    <xf numFmtId="0" fontId="32" fillId="0" borderId="0" xfId="4" applyFont="1" applyAlignment="1">
      <alignment horizontal="center" vertical="center" wrapText="1"/>
    </xf>
    <xf numFmtId="0" fontId="32" fillId="0" borderId="0" xfId="4" applyFont="1" applyAlignment="1">
      <alignment horizontal="left" vertical="center" wrapText="1"/>
    </xf>
    <xf numFmtId="0" fontId="35" fillId="9" borderId="0" xfId="6" applyFont="1" applyFill="1"/>
    <xf numFmtId="0" fontId="36" fillId="9" borderId="0" xfId="6" applyFont="1" applyFill="1"/>
    <xf numFmtId="49" fontId="35" fillId="9" borderId="0" xfId="6" applyNumberFormat="1" applyFont="1" applyFill="1"/>
    <xf numFmtId="1" fontId="10" fillId="3" borderId="7" xfId="0" applyNumberFormat="1" applyFont="1" applyFill="1" applyBorder="1" applyAlignment="1">
      <alignment horizontal="center"/>
    </xf>
    <xf numFmtId="0" fontId="28" fillId="9" borderId="0" xfId="0" applyFont="1" applyFill="1"/>
    <xf numFmtId="0" fontId="35" fillId="9" borderId="0" xfId="0" applyFont="1" applyFill="1"/>
    <xf numFmtId="0" fontId="36" fillId="9" borderId="0" xfId="0" applyFont="1" applyFill="1"/>
    <xf numFmtId="0" fontId="9" fillId="9" borderId="0" xfId="0" applyFont="1" applyFill="1" applyAlignment="1">
      <alignment horizontal="justify" vertical="top" wrapText="1"/>
    </xf>
    <xf numFmtId="0" fontId="29" fillId="9" borderId="0" xfId="0" applyFont="1" applyFill="1" applyAlignment="1">
      <alignment vertical="top" wrapText="1"/>
    </xf>
    <xf numFmtId="4" fontId="29" fillId="9" borderId="0" xfId="0" applyNumberFormat="1" applyFont="1" applyFill="1" applyAlignment="1">
      <alignment vertical="top" wrapText="1"/>
    </xf>
    <xf numFmtId="0" fontId="39" fillId="9" borderId="0" xfId="0" applyFont="1" applyFill="1"/>
    <xf numFmtId="0" fontId="39" fillId="9" borderId="0" xfId="0" applyFont="1" applyFill="1" applyAlignment="1">
      <alignment horizontal="center" vertical="center"/>
    </xf>
    <xf numFmtId="0" fontId="39" fillId="9" borderId="0" xfId="0" applyFont="1" applyFill="1" applyAlignment="1">
      <alignment horizontal="left" vertical="center"/>
    </xf>
    <xf numFmtId="0" fontId="37" fillId="9" borderId="0" xfId="0" applyFont="1" applyFill="1" applyAlignment="1">
      <alignment horizontal="left" vertical="center"/>
    </xf>
    <xf numFmtId="0" fontId="39" fillId="9" borderId="0" xfId="0" applyFont="1" applyFill="1" applyAlignment="1">
      <alignment horizontal="left" vertical="center" wrapText="1"/>
    </xf>
    <xf numFmtId="0" fontId="9" fillId="0" borderId="25" xfId="0" applyFont="1" applyBorder="1" applyAlignment="1">
      <alignment vertical="center" wrapText="1"/>
    </xf>
    <xf numFmtId="0" fontId="9" fillId="0" borderId="26" xfId="0" applyFont="1" applyBorder="1" applyAlignment="1">
      <alignment vertical="center" wrapText="1"/>
    </xf>
    <xf numFmtId="0" fontId="9" fillId="0" borderId="27" xfId="0" applyFont="1" applyBorder="1" applyAlignment="1">
      <alignment vertical="center" wrapText="1"/>
    </xf>
    <xf numFmtId="0" fontId="10" fillId="0" borderId="18" xfId="0" applyFont="1" applyBorder="1" applyAlignment="1" applyProtection="1">
      <alignment vertical="top"/>
      <protection locked="0"/>
    </xf>
    <xf numFmtId="4" fontId="39" fillId="9" borderId="0" xfId="0" applyNumberFormat="1" applyFont="1" applyFill="1"/>
    <xf numFmtId="0" fontId="39" fillId="0" borderId="0" xfId="0" applyFont="1"/>
    <xf numFmtId="4" fontId="39" fillId="0" borderId="0" xfId="0" applyNumberFormat="1" applyFont="1"/>
    <xf numFmtId="0" fontId="9" fillId="4" borderId="0" xfId="6" applyFont="1" applyFill="1" applyAlignment="1">
      <alignment horizontal="left"/>
    </xf>
    <xf numFmtId="0" fontId="9" fillId="11" borderId="18" xfId="0" applyFont="1" applyFill="1" applyBorder="1" applyAlignment="1">
      <alignment horizontal="center" vertical="center" wrapText="1"/>
    </xf>
    <xf numFmtId="0" fontId="9" fillId="8" borderId="0" xfId="6" applyFont="1" applyFill="1" applyAlignment="1">
      <alignment horizontal="left"/>
    </xf>
    <xf numFmtId="0" fontId="9" fillId="4" borderId="0" xfId="0" applyFont="1" applyFill="1" applyAlignment="1">
      <alignment horizontal="justify" vertical="top" wrapText="1"/>
    </xf>
    <xf numFmtId="0" fontId="38" fillId="9" borderId="0" xfId="0" applyFont="1" applyFill="1"/>
    <xf numFmtId="0" fontId="10" fillId="9" borderId="0" xfId="0" applyFont="1" applyFill="1"/>
    <xf numFmtId="0" fontId="17" fillId="15" borderId="7" xfId="4" applyFont="1" applyFill="1" applyBorder="1"/>
    <xf numFmtId="0" fontId="17" fillId="14" borderId="7" xfId="4" applyFont="1" applyFill="1" applyBorder="1" applyAlignment="1">
      <alignment vertical="top"/>
    </xf>
    <xf numFmtId="0" fontId="17" fillId="9" borderId="7" xfId="4" applyFont="1" applyFill="1" applyBorder="1" applyAlignment="1">
      <alignment vertical="top"/>
    </xf>
    <xf numFmtId="0" fontId="18" fillId="9" borderId="7" xfId="4" applyFont="1" applyFill="1" applyBorder="1" applyAlignment="1">
      <alignment vertical="top"/>
    </xf>
    <xf numFmtId="0" fontId="18" fillId="9" borderId="7" xfId="4" applyFont="1" applyFill="1" applyBorder="1" applyAlignment="1" applyProtection="1">
      <alignment vertical="top"/>
      <protection locked="0"/>
    </xf>
    <xf numFmtId="0" fontId="18" fillId="9" borderId="7" xfId="4" applyFont="1" applyFill="1" applyBorder="1" applyAlignment="1">
      <alignment vertical="top" wrapText="1"/>
    </xf>
    <xf numFmtId="0" fontId="18" fillId="9" borderId="7" xfId="4" applyFont="1" applyFill="1" applyBorder="1"/>
    <xf numFmtId="0" fontId="17" fillId="9" borderId="7" xfId="4" applyFont="1" applyFill="1" applyBorder="1"/>
    <xf numFmtId="0" fontId="18" fillId="9" borderId="7" xfId="4" applyFont="1" applyFill="1" applyBorder="1" applyAlignment="1">
      <alignment wrapText="1"/>
    </xf>
    <xf numFmtId="0" fontId="17" fillId="9" borderId="7" xfId="4" applyFont="1" applyFill="1" applyBorder="1" applyAlignment="1">
      <alignment vertical="top" wrapText="1"/>
    </xf>
    <xf numFmtId="0" fontId="18" fillId="9" borderId="15" xfId="4" applyFont="1" applyFill="1" applyBorder="1" applyAlignment="1">
      <alignment vertical="top" wrapText="1"/>
    </xf>
    <xf numFmtId="0" fontId="40" fillId="9" borderId="0" xfId="0" applyFont="1" applyFill="1"/>
    <xf numFmtId="0" fontId="10" fillId="9" borderId="20" xfId="0" applyFont="1" applyFill="1" applyBorder="1" applyAlignment="1">
      <alignment horizontal="center"/>
    </xf>
    <xf numFmtId="0" fontId="9" fillId="9" borderId="20" xfId="0" applyFont="1" applyFill="1" applyBorder="1" applyAlignment="1">
      <alignment horizontal="center"/>
    </xf>
    <xf numFmtId="0" fontId="36" fillId="9" borderId="0" xfId="6" applyFont="1" applyFill="1" applyAlignment="1">
      <alignment vertical="center" wrapText="1"/>
    </xf>
    <xf numFmtId="0" fontId="36" fillId="9" borderId="0" xfId="0" applyFont="1" applyFill="1" applyAlignment="1">
      <alignment vertical="center" wrapText="1"/>
    </xf>
    <xf numFmtId="0" fontId="10" fillId="0" borderId="18" xfId="0" applyFont="1" applyBorder="1" applyAlignment="1">
      <alignment horizontal="left" vertical="center" wrapText="1"/>
    </xf>
    <xf numFmtId="0" fontId="27" fillId="0" borderId="0" xfId="7" applyFont="1"/>
    <xf numFmtId="0" fontId="2" fillId="0" borderId="0" xfId="7"/>
    <xf numFmtId="0" fontId="2" fillId="0" borderId="0" xfId="7" applyAlignment="1">
      <alignment horizontal="left"/>
    </xf>
    <xf numFmtId="0" fontId="0" fillId="12" borderId="18" xfId="0" applyFill="1" applyBorder="1" applyAlignment="1">
      <alignment horizontal="center" textRotation="45"/>
    </xf>
    <xf numFmtId="0" fontId="4" fillId="12" borderId="18" xfId="0" applyFont="1" applyFill="1" applyBorder="1" applyAlignment="1">
      <alignment horizontal="center" textRotation="45"/>
    </xf>
    <xf numFmtId="0" fontId="0" fillId="0" borderId="0" xfId="0" applyAlignment="1">
      <alignment horizontal="center" textRotation="45"/>
    </xf>
    <xf numFmtId="0" fontId="0" fillId="0" borderId="0" xfId="0" applyAlignment="1">
      <alignment horizontal="center"/>
    </xf>
    <xf numFmtId="0" fontId="9" fillId="43" borderId="18" xfId="0" applyFont="1" applyFill="1" applyBorder="1" applyAlignment="1">
      <alignment horizontal="center" vertical="center" wrapText="1"/>
    </xf>
    <xf numFmtId="0" fontId="10" fillId="10" borderId="18" xfId="0" applyFont="1" applyFill="1" applyBorder="1" applyAlignment="1" applyProtection="1">
      <alignment horizontal="left" vertical="center" wrapText="1"/>
      <protection locked="0"/>
    </xf>
    <xf numFmtId="3" fontId="10" fillId="10" borderId="18" xfId="0" applyNumberFormat="1" applyFont="1" applyFill="1" applyBorder="1" applyAlignment="1" applyProtection="1">
      <alignment horizontal="left" vertical="center" wrapText="1"/>
      <protection locked="0"/>
    </xf>
    <xf numFmtId="3" fontId="10" fillId="0" borderId="18" xfId="0" applyNumberFormat="1" applyFont="1" applyBorder="1" applyAlignment="1" applyProtection="1">
      <alignment horizontal="center" vertical="top"/>
      <protection locked="0"/>
    </xf>
    <xf numFmtId="3" fontId="10" fillId="0" borderId="18" xfId="0" applyNumberFormat="1" applyFont="1" applyBorder="1" applyAlignment="1" applyProtection="1">
      <alignment horizontal="center" vertical="center"/>
      <protection locked="0"/>
    </xf>
    <xf numFmtId="4" fontId="9" fillId="11" borderId="18" xfId="0" applyNumberFormat="1" applyFont="1" applyFill="1" applyBorder="1" applyAlignment="1">
      <alignment horizontal="center" vertical="center" wrapText="1"/>
    </xf>
    <xf numFmtId="0" fontId="0" fillId="10" borderId="0" xfId="0" applyFill="1"/>
    <xf numFmtId="0" fontId="10" fillId="10" borderId="18" xfId="0" applyFont="1" applyFill="1" applyBorder="1" applyAlignment="1" applyProtection="1">
      <alignment vertical="top"/>
      <protection locked="0"/>
    </xf>
    <xf numFmtId="4" fontId="10" fillId="10" borderId="18" xfId="0" applyNumberFormat="1" applyFont="1" applyFill="1" applyBorder="1" applyAlignment="1">
      <alignment vertical="top"/>
    </xf>
    <xf numFmtId="0" fontId="29" fillId="9" borderId="0" xfId="0" applyFont="1" applyFill="1" applyAlignment="1">
      <alignment horizontal="center" vertical="top" wrapText="1"/>
    </xf>
    <xf numFmtId="0" fontId="39" fillId="9" borderId="0" xfId="0" applyFont="1" applyFill="1" applyAlignment="1">
      <alignment horizontal="center"/>
    </xf>
    <xf numFmtId="0" fontId="39" fillId="0" borderId="0" xfId="0" applyFont="1" applyAlignment="1">
      <alignment horizontal="center"/>
    </xf>
    <xf numFmtId="4" fontId="10" fillId="10" borderId="18" xfId="0" applyNumberFormat="1" applyFont="1" applyFill="1" applyBorder="1" applyAlignment="1">
      <alignment horizontal="right" vertical="top"/>
    </xf>
    <xf numFmtId="4" fontId="10" fillId="10" borderId="18" xfId="0" applyNumberFormat="1" applyFont="1" applyFill="1" applyBorder="1" applyAlignment="1" applyProtection="1">
      <alignment horizontal="center" vertical="top"/>
      <protection locked="0"/>
    </xf>
    <xf numFmtId="1" fontId="10" fillId="2" borderId="7" xfId="0" applyNumberFormat="1" applyFont="1" applyFill="1" applyBorder="1" applyAlignment="1">
      <alignment horizontal="center"/>
    </xf>
    <xf numFmtId="1" fontId="10" fillId="2" borderId="7" xfId="0" applyNumberFormat="1" applyFont="1" applyFill="1" applyBorder="1" applyAlignment="1" applyProtection="1">
      <alignment horizontal="center"/>
      <protection locked="0"/>
    </xf>
    <xf numFmtId="0" fontId="9" fillId="11" borderId="5" xfId="11" applyFont="1" applyFill="1" applyBorder="1" applyAlignment="1">
      <alignment horizontal="center" textRotation="90" wrapText="1"/>
    </xf>
    <xf numFmtId="0" fontId="9" fillId="11" borderId="5" xfId="11" applyFont="1" applyFill="1" applyBorder="1" applyAlignment="1">
      <alignment horizontal="center" vertical="center" wrapText="1"/>
    </xf>
    <xf numFmtId="0" fontId="9" fillId="11" borderId="5" xfId="11" applyFont="1" applyFill="1" applyBorder="1" applyAlignment="1">
      <alignment horizontal="center" vertical="center"/>
    </xf>
    <xf numFmtId="0" fontId="11" fillId="6" borderId="6" xfId="11" applyFont="1" applyFill="1" applyBorder="1" applyAlignment="1">
      <alignment horizontal="left" vertical="top" wrapText="1"/>
    </xf>
    <xf numFmtId="0" fontId="11" fillId="6" borderId="6" xfId="11" applyFont="1" applyFill="1" applyBorder="1" applyAlignment="1">
      <alignment horizontal="center" vertical="top" wrapText="1"/>
    </xf>
    <xf numFmtId="0" fontId="11" fillId="6" borderId="6" xfId="11" applyFont="1" applyFill="1" applyBorder="1" applyAlignment="1">
      <alignment vertical="top" wrapText="1"/>
    </xf>
    <xf numFmtId="4" fontId="11" fillId="6" borderId="6" xfId="11" applyNumberFormat="1" applyFont="1" applyFill="1" applyBorder="1" applyAlignment="1">
      <alignment vertical="top" wrapText="1"/>
    </xf>
    <xf numFmtId="4" fontId="11" fillId="6" borderId="6" xfId="11" applyNumberFormat="1" applyFont="1" applyFill="1" applyBorder="1" applyAlignment="1">
      <alignment horizontal="right" vertical="top" wrapText="1"/>
    </xf>
    <xf numFmtId="0" fontId="11" fillId="2" borderId="7" xfId="11" applyFont="1" applyFill="1" applyBorder="1" applyAlignment="1">
      <alignment horizontal="left" vertical="top" wrapText="1"/>
    </xf>
    <xf numFmtId="0" fontId="11" fillId="2" borderId="7" xfId="11" applyFont="1" applyFill="1" applyBorder="1" applyAlignment="1">
      <alignment horizontal="center" vertical="top" wrapText="1"/>
    </xf>
    <xf numFmtId="0" fontId="11" fillId="9" borderId="7" xfId="11" applyFont="1" applyFill="1" applyBorder="1" applyAlignment="1">
      <alignment vertical="top" wrapText="1"/>
    </xf>
    <xf numFmtId="4" fontId="11" fillId="2" borderId="7" xfId="11" applyNumberFormat="1" applyFont="1" applyFill="1" applyBorder="1" applyAlignment="1">
      <alignment vertical="top" wrapText="1"/>
    </xf>
    <xf numFmtId="4" fontId="11" fillId="3" borderId="7" xfId="11" applyNumberFormat="1" applyFont="1" applyFill="1" applyBorder="1" applyAlignment="1">
      <alignment horizontal="right" vertical="top" wrapText="1"/>
    </xf>
    <xf numFmtId="0" fontId="12" fillId="2" borderId="7" xfId="11" applyFont="1" applyFill="1" applyBorder="1" applyAlignment="1">
      <alignment horizontal="left" vertical="top" wrapText="1"/>
    </xf>
    <xf numFmtId="0" fontId="12" fillId="2" borderId="7" xfId="11" applyFont="1" applyFill="1" applyBorder="1" applyAlignment="1">
      <alignment horizontal="center" vertical="top" wrapText="1"/>
    </xf>
    <xf numFmtId="0" fontId="12" fillId="9" borderId="7" xfId="11" applyFont="1" applyFill="1" applyBorder="1" applyAlignment="1">
      <alignment vertical="top" wrapText="1"/>
    </xf>
    <xf numFmtId="4" fontId="12" fillId="2" borderId="7" xfId="11" applyNumberFormat="1" applyFont="1" applyFill="1" applyBorder="1" applyAlignment="1" applyProtection="1">
      <alignment vertical="top" wrapText="1"/>
      <protection locked="0"/>
    </xf>
    <xf numFmtId="4" fontId="12" fillId="3" borderId="7" xfId="11" applyNumberFormat="1" applyFont="1" applyFill="1" applyBorder="1" applyAlignment="1">
      <alignment horizontal="right" vertical="top" wrapText="1"/>
    </xf>
    <xf numFmtId="0" fontId="11" fillId="6" borderId="7" xfId="11" applyFont="1" applyFill="1" applyBorder="1" applyAlignment="1">
      <alignment horizontal="left" vertical="top" wrapText="1"/>
    </xf>
    <xf numFmtId="0" fontId="11" fillId="6" borderId="7" xfId="11" applyFont="1" applyFill="1" applyBorder="1" applyAlignment="1">
      <alignment horizontal="center" vertical="top" wrapText="1"/>
    </xf>
    <xf numFmtId="0" fontId="11" fillId="6" borderId="7" xfId="11" applyFont="1" applyFill="1" applyBorder="1" applyAlignment="1">
      <alignment vertical="top" wrapText="1"/>
    </xf>
    <xf numFmtId="4" fontId="11" fillId="6" borderId="7" xfId="11" applyNumberFormat="1" applyFont="1" applyFill="1" applyBorder="1" applyAlignment="1">
      <alignment vertical="top" wrapText="1"/>
    </xf>
    <xf numFmtId="0" fontId="11" fillId="2" borderId="7" xfId="11" applyFont="1" applyFill="1" applyBorder="1" applyAlignment="1">
      <alignment vertical="top" wrapText="1"/>
    </xf>
    <xf numFmtId="4" fontId="11" fillId="3" borderId="7" xfId="11" applyNumberFormat="1" applyFont="1" applyFill="1" applyBorder="1" applyAlignment="1">
      <alignment vertical="top" wrapText="1"/>
    </xf>
    <xf numFmtId="0" fontId="12" fillId="9" borderId="7" xfId="11" applyFont="1" applyFill="1" applyBorder="1" applyAlignment="1">
      <alignment wrapText="1"/>
    </xf>
    <xf numFmtId="0" fontId="12" fillId="2" borderId="11" xfId="11" applyFont="1" applyFill="1" applyBorder="1" applyAlignment="1">
      <alignment horizontal="center" vertical="top" wrapText="1"/>
    </xf>
    <xf numFmtId="0" fontId="12" fillId="2" borderId="7" xfId="11" applyFont="1" applyFill="1" applyBorder="1" applyAlignment="1">
      <alignment vertical="top" wrapText="1"/>
    </xf>
    <xf numFmtId="4" fontId="12" fillId="2" borderId="12" xfId="11" applyNumberFormat="1" applyFont="1" applyFill="1" applyBorder="1" applyAlignment="1">
      <alignment vertical="top" wrapText="1"/>
    </xf>
    <xf numFmtId="0" fontId="10" fillId="11" borderId="5" xfId="11" applyFont="1" applyFill="1" applyBorder="1" applyAlignment="1">
      <alignment vertical="top" wrapText="1"/>
    </xf>
    <xf numFmtId="0" fontId="9" fillId="11" borderId="5" xfId="11" applyFont="1" applyFill="1" applyBorder="1" applyAlignment="1">
      <alignment vertical="top" wrapText="1"/>
    </xf>
    <xf numFmtId="4" fontId="9" fillId="11" borderId="5" xfId="11" applyNumberFormat="1" applyFont="1" applyFill="1" applyBorder="1" applyAlignment="1">
      <alignment vertical="top" wrapText="1"/>
    </xf>
    <xf numFmtId="0" fontId="1" fillId="9" borderId="0" xfId="11" applyFill="1" applyProtection="1">
      <protection locked="0"/>
    </xf>
    <xf numFmtId="0" fontId="1" fillId="9" borderId="0" xfId="11" applyFill="1"/>
    <xf numFmtId="0" fontId="1" fillId="0" borderId="0" xfId="11"/>
    <xf numFmtId="0" fontId="8" fillId="3" borderId="11" xfId="11" applyFont="1" applyFill="1" applyBorder="1" applyAlignment="1">
      <alignment horizontal="left" indent="2"/>
    </xf>
    <xf numFmtId="0" fontId="20" fillId="13" borderId="6" xfId="11" applyFont="1" applyFill="1" applyBorder="1" applyAlignment="1">
      <alignment vertical="top"/>
    </xf>
    <xf numFmtId="0" fontId="17" fillId="13" borderId="6" xfId="11" applyFont="1" applyFill="1" applyBorder="1" applyAlignment="1">
      <alignment horizontal="center" vertical="top"/>
    </xf>
    <xf numFmtId="0" fontId="17" fillId="13" borderId="6" xfId="11" applyFont="1" applyFill="1" applyBorder="1" applyAlignment="1">
      <alignment vertical="top"/>
    </xf>
    <xf numFmtId="164" fontId="17" fillId="13" borderId="6" xfId="12" applyNumberFormat="1" applyFont="1" applyFill="1" applyBorder="1" applyAlignment="1" applyProtection="1">
      <alignment vertical="top"/>
      <protection hidden="1"/>
    </xf>
    <xf numFmtId="0" fontId="20" fillId="15" borderId="7" xfId="11" applyFont="1" applyFill="1" applyBorder="1"/>
    <xf numFmtId="0" fontId="17" fillId="15" borderId="7" xfId="11" applyFont="1" applyFill="1" applyBorder="1" applyAlignment="1">
      <alignment horizontal="center"/>
    </xf>
    <xf numFmtId="0" fontId="17" fillId="15" borderId="7" xfId="11" applyFont="1" applyFill="1" applyBorder="1" applyAlignment="1">
      <alignment horizontal="center" vertical="top"/>
    </xf>
    <xf numFmtId="164" fontId="17" fillId="15" borderId="7" xfId="12" applyNumberFormat="1" applyFont="1" applyFill="1" applyBorder="1" applyAlignment="1" applyProtection="1">
      <alignment vertical="top"/>
      <protection hidden="1"/>
    </xf>
    <xf numFmtId="0" fontId="20" fillId="14" borderId="7" xfId="11" applyFont="1" applyFill="1" applyBorder="1" applyAlignment="1">
      <alignment vertical="top"/>
    </xf>
    <xf numFmtId="0" fontId="17" fillId="14" borderId="7" xfId="11" applyFont="1" applyFill="1" applyBorder="1" applyAlignment="1">
      <alignment horizontal="center" vertical="top"/>
    </xf>
    <xf numFmtId="164" fontId="17" fillId="14" borderId="7" xfId="12" applyNumberFormat="1" applyFont="1" applyFill="1" applyBorder="1" applyAlignment="1" applyProtection="1">
      <alignment vertical="top"/>
      <protection hidden="1"/>
    </xf>
    <xf numFmtId="0" fontId="20" fillId="9" borderId="7" xfId="11" applyFont="1" applyFill="1" applyBorder="1" applyAlignment="1">
      <alignment vertical="top"/>
    </xf>
    <xf numFmtId="0" fontId="17" fillId="9" borderId="7" xfId="11" applyFont="1" applyFill="1" applyBorder="1" applyAlignment="1">
      <alignment horizontal="center" vertical="top"/>
    </xf>
    <xf numFmtId="164" fontId="17" fillId="9" borderId="7" xfId="12" applyNumberFormat="1" applyFont="1" applyFill="1" applyBorder="1" applyAlignment="1" applyProtection="1">
      <alignment vertical="top"/>
      <protection hidden="1"/>
    </xf>
    <xf numFmtId="164" fontId="17" fillId="3" borderId="7" xfId="12" applyNumberFormat="1" applyFont="1" applyFill="1" applyBorder="1" applyAlignment="1" applyProtection="1">
      <alignment horizontal="right" vertical="top"/>
    </xf>
    <xf numFmtId="0" fontId="19" fillId="9" borderId="7" xfId="11" applyFont="1" applyFill="1" applyBorder="1" applyAlignment="1">
      <alignment vertical="top"/>
    </xf>
    <xf numFmtId="0" fontId="18" fillId="9" borderId="7" xfId="11" applyFont="1" applyFill="1" applyBorder="1" applyAlignment="1">
      <alignment horizontal="center" vertical="top"/>
    </xf>
    <xf numFmtId="0" fontId="18" fillId="9" borderId="7" xfId="11" applyFont="1" applyFill="1" applyBorder="1" applyAlignment="1">
      <alignment vertical="top"/>
    </xf>
    <xf numFmtId="164" fontId="18" fillId="9" borderId="7" xfId="12" applyNumberFormat="1" applyFont="1" applyFill="1" applyBorder="1" applyAlignment="1" applyProtection="1">
      <alignment vertical="top"/>
      <protection locked="0"/>
    </xf>
    <xf numFmtId="164" fontId="18" fillId="9" borderId="7" xfId="12" applyNumberFormat="1" applyFont="1" applyFill="1" applyBorder="1" applyAlignment="1" applyProtection="1">
      <alignment vertical="top"/>
    </xf>
    <xf numFmtId="164" fontId="18" fillId="3" borderId="7" xfId="12" applyNumberFormat="1" applyFont="1" applyFill="1" applyBorder="1" applyAlignment="1" applyProtection="1">
      <alignment horizontal="right" vertical="top"/>
    </xf>
    <xf numFmtId="164" fontId="18" fillId="9" borderId="7" xfId="12" applyNumberFormat="1" applyFont="1" applyFill="1" applyBorder="1" applyAlignment="1" applyProtection="1">
      <alignment vertical="top"/>
      <protection hidden="1"/>
    </xf>
    <xf numFmtId="164" fontId="18" fillId="3" borderId="7" xfId="12" applyNumberFormat="1" applyFont="1" applyFill="1" applyBorder="1" applyAlignment="1" applyProtection="1">
      <alignment horizontal="right" vertical="top"/>
      <protection hidden="1"/>
    </xf>
    <xf numFmtId="0" fontId="17" fillId="9" borderId="7" xfId="11" applyFont="1" applyFill="1" applyBorder="1" applyAlignment="1">
      <alignment vertical="top"/>
    </xf>
    <xf numFmtId="0" fontId="19" fillId="9" borderId="7" xfId="11" applyFont="1" applyFill="1" applyBorder="1"/>
    <xf numFmtId="164" fontId="17" fillId="9" borderId="7" xfId="12" applyNumberFormat="1" applyFont="1" applyFill="1" applyBorder="1" applyAlignment="1" applyProtection="1">
      <alignment vertical="top"/>
    </xf>
    <xf numFmtId="164" fontId="17" fillId="3" borderId="7" xfId="12" applyNumberFormat="1" applyFont="1" applyFill="1" applyBorder="1" applyAlignment="1" applyProtection="1">
      <alignment horizontal="right" vertical="top"/>
      <protection hidden="1"/>
    </xf>
    <xf numFmtId="0" fontId="20" fillId="9" borderId="7" xfId="11" applyFont="1" applyFill="1" applyBorder="1"/>
    <xf numFmtId="164" fontId="17" fillId="14" borderId="7" xfId="12" applyNumberFormat="1" applyFont="1" applyFill="1" applyBorder="1" applyAlignment="1" applyProtection="1">
      <alignment vertical="top"/>
    </xf>
    <xf numFmtId="164" fontId="17" fillId="14" borderId="7" xfId="12" applyNumberFormat="1" applyFont="1" applyFill="1" applyBorder="1" applyAlignment="1" applyProtection="1">
      <alignment horizontal="right" vertical="top"/>
      <protection hidden="1"/>
    </xf>
    <xf numFmtId="0" fontId="18" fillId="9" borderId="7" xfId="11" applyFont="1" applyFill="1" applyBorder="1" applyAlignment="1">
      <alignment vertical="top" wrapText="1"/>
    </xf>
    <xf numFmtId="0" fontId="18" fillId="9" borderId="7" xfId="11" applyFont="1" applyFill="1" applyBorder="1" applyAlignment="1">
      <alignment horizontal="center" vertical="top" wrapText="1"/>
    </xf>
    <xf numFmtId="164" fontId="17" fillId="9" borderId="7" xfId="12" applyNumberFormat="1" applyFont="1" applyFill="1" applyBorder="1" applyAlignment="1" applyProtection="1">
      <alignment vertical="top"/>
      <protection locked="0"/>
    </xf>
    <xf numFmtId="164" fontId="17" fillId="15" borderId="7" xfId="12" applyNumberFormat="1" applyFont="1" applyFill="1" applyBorder="1" applyAlignment="1" applyProtection="1">
      <alignment horizontal="right" vertical="top"/>
      <protection hidden="1"/>
    </xf>
    <xf numFmtId="0" fontId="19" fillId="9" borderId="15" xfId="11" applyFont="1" applyFill="1" applyBorder="1" applyAlignment="1">
      <alignment vertical="top"/>
    </xf>
    <xf numFmtId="0" fontId="18" fillId="9" borderId="15" xfId="11" applyFont="1" applyFill="1" applyBorder="1" applyAlignment="1">
      <alignment horizontal="center" vertical="top"/>
    </xf>
    <xf numFmtId="43" fontId="19" fillId="9" borderId="15" xfId="8" applyFont="1" applyFill="1" applyBorder="1" applyProtection="1">
      <protection locked="0"/>
    </xf>
    <xf numFmtId="164" fontId="18" fillId="9" borderId="15" xfId="12" applyNumberFormat="1" applyFont="1" applyFill="1" applyBorder="1" applyAlignment="1" applyProtection="1">
      <alignment vertical="center"/>
      <protection hidden="1"/>
    </xf>
    <xf numFmtId="164" fontId="18" fillId="3" borderId="15" xfId="12" applyNumberFormat="1" applyFont="1" applyFill="1" applyBorder="1" applyAlignment="1" applyProtection="1">
      <alignment horizontal="right" vertical="center"/>
      <protection hidden="1"/>
    </xf>
    <xf numFmtId="0" fontId="19" fillId="9" borderId="15" xfId="4" applyFont="1" applyFill="1" applyBorder="1" applyProtection="1">
      <protection locked="0"/>
    </xf>
    <xf numFmtId="164" fontId="18" fillId="9" borderId="15" xfId="12" applyNumberFormat="1" applyFont="1" applyFill="1" applyBorder="1" applyAlignment="1" applyProtection="1">
      <alignment vertical="top"/>
    </xf>
    <xf numFmtId="164" fontId="18" fillId="3" borderId="15" xfId="12" applyNumberFormat="1" applyFont="1" applyFill="1" applyBorder="1" applyAlignment="1" applyProtection="1">
      <alignment horizontal="right" vertical="top"/>
    </xf>
    <xf numFmtId="0" fontId="10" fillId="9" borderId="0" xfId="6" applyFont="1" applyFill="1"/>
    <xf numFmtId="0" fontId="36" fillId="0" borderId="0" xfId="6" applyFont="1"/>
    <xf numFmtId="0" fontId="10" fillId="41" borderId="18" xfId="0" applyFont="1" applyFill="1" applyBorder="1" applyAlignment="1">
      <alignment horizontal="left" vertical="center" wrapText="1"/>
    </xf>
    <xf numFmtId="0" fontId="10" fillId="9" borderId="18" xfId="0" applyFont="1" applyFill="1" applyBorder="1" applyAlignment="1">
      <alignment horizontal="left" vertical="center" wrapText="1"/>
    </xf>
    <xf numFmtId="0" fontId="10" fillId="9" borderId="18" xfId="0" applyFont="1" applyFill="1" applyBorder="1" applyAlignment="1">
      <alignment horizontal="center" vertical="center"/>
    </xf>
    <xf numFmtId="0" fontId="9" fillId="41" borderId="18" xfId="0" applyFont="1" applyFill="1" applyBorder="1" applyAlignment="1">
      <alignment horizontal="center" vertical="center"/>
    </xf>
    <xf numFmtId="0" fontId="10" fillId="9" borderId="18" xfId="0" applyFont="1" applyFill="1" applyBorder="1" applyAlignment="1">
      <alignment vertical="center" wrapText="1"/>
    </xf>
    <xf numFmtId="0" fontId="10" fillId="41" borderId="18" xfId="0" applyFont="1" applyFill="1" applyBorder="1" applyAlignment="1">
      <alignment horizontal="center" vertical="center"/>
    </xf>
    <xf numFmtId="0" fontId="10" fillId="41" borderId="18" xfId="0" applyFont="1" applyFill="1" applyBorder="1" applyAlignment="1">
      <alignment vertical="center" wrapText="1"/>
    </xf>
    <xf numFmtId="0" fontId="10" fillId="9" borderId="18" xfId="0" applyFont="1" applyFill="1" applyBorder="1" applyAlignment="1">
      <alignment horizontal="left" vertical="top" wrapText="1"/>
    </xf>
    <xf numFmtId="0" fontId="10" fillId="42" borderId="18" xfId="0" applyFont="1" applyFill="1" applyBorder="1" applyAlignment="1">
      <alignment horizontal="left" vertical="top" wrapText="1"/>
    </xf>
    <xf numFmtId="0" fontId="10" fillId="41" borderId="18" xfId="0" applyFont="1" applyFill="1" applyBorder="1" applyAlignment="1">
      <alignment horizontal="left" vertical="top" wrapText="1"/>
    </xf>
    <xf numFmtId="0" fontId="10" fillId="0" borderId="18" xfId="0" applyFont="1" applyBorder="1" applyAlignment="1">
      <alignment horizontal="center" vertical="center" wrapText="1"/>
    </xf>
    <xf numFmtId="0" fontId="10" fillId="0" borderId="18" xfId="0" applyFont="1" applyBorder="1" applyAlignment="1">
      <alignment horizontal="left"/>
    </xf>
    <xf numFmtId="0" fontId="9" fillId="0" borderId="18" xfId="0" applyFont="1" applyBorder="1" applyAlignment="1">
      <alignment horizontal="left" vertical="center" wrapText="1"/>
    </xf>
    <xf numFmtId="0" fontId="10" fillId="0" borderId="18" xfId="0" applyFont="1" applyBorder="1" applyAlignment="1">
      <alignment horizontal="left" wrapText="1"/>
    </xf>
    <xf numFmtId="0" fontId="10" fillId="0" borderId="28" xfId="0" applyFont="1" applyBorder="1" applyAlignment="1">
      <alignment vertical="center" wrapText="1"/>
    </xf>
    <xf numFmtId="0" fontId="30" fillId="0" borderId="18" xfId="0" applyFont="1" applyBorder="1"/>
    <xf numFmtId="0" fontId="45" fillId="0" borderId="18" xfId="0" applyFont="1" applyBorder="1"/>
    <xf numFmtId="0" fontId="45" fillId="0" borderId="18" xfId="0" applyFont="1" applyBorder="1" applyAlignment="1">
      <alignment horizontal="center" vertical="center"/>
    </xf>
    <xf numFmtId="0" fontId="45" fillId="0" borderId="18" xfId="0" applyFont="1" applyBorder="1" applyAlignment="1">
      <alignment horizontal="left" vertical="center" wrapText="1"/>
    </xf>
    <xf numFmtId="0" fontId="30" fillId="0" borderId="18" xfId="0" applyFont="1" applyBorder="1" applyAlignment="1">
      <alignment vertical="center" wrapText="1"/>
    </xf>
    <xf numFmtId="0" fontId="36" fillId="0" borderId="18" xfId="9" applyFont="1" applyFill="1" applyBorder="1" applyAlignment="1">
      <alignment horizontal="left" vertical="center" wrapText="1"/>
    </xf>
    <xf numFmtId="0" fontId="36" fillId="0" borderId="18" xfId="9" applyFont="1" applyFill="1" applyBorder="1" applyAlignment="1">
      <alignment horizontal="center" vertical="center"/>
    </xf>
    <xf numFmtId="0" fontId="36" fillId="0" borderId="18" xfId="9" applyFont="1" applyFill="1" applyBorder="1" applyAlignment="1">
      <alignment vertical="center" wrapText="1"/>
    </xf>
    <xf numFmtId="0" fontId="10" fillId="9" borderId="18" xfId="0" applyFont="1" applyFill="1" applyBorder="1"/>
    <xf numFmtId="0" fontId="10" fillId="0" borderId="18" xfId="0" applyFont="1" applyBorder="1" applyAlignment="1">
      <alignment horizontal="center" vertical="center"/>
    </xf>
    <xf numFmtId="0" fontId="46" fillId="0" borderId="18" xfId="0" applyFont="1" applyBorder="1" applyAlignment="1">
      <alignment vertical="top" wrapText="1"/>
    </xf>
    <xf numFmtId="0" fontId="36" fillId="0" borderId="18" xfId="10" applyFont="1" applyFill="1" applyBorder="1" applyAlignment="1">
      <alignment horizontal="left" vertical="center" wrapText="1"/>
    </xf>
    <xf numFmtId="0" fontId="36" fillId="0" borderId="18" xfId="10" applyFont="1" applyFill="1" applyBorder="1" applyAlignment="1">
      <alignment horizontal="left" vertical="top" wrapText="1"/>
    </xf>
    <xf numFmtId="0" fontId="36" fillId="0" borderId="18" xfId="10" applyFont="1" applyFill="1" applyBorder="1" applyAlignment="1">
      <alignment horizontal="center" vertical="center"/>
    </xf>
    <xf numFmtId="0" fontId="36" fillId="0" borderId="18" xfId="10" applyFont="1" applyFill="1" applyBorder="1" applyAlignment="1">
      <alignment vertical="center" wrapText="1"/>
    </xf>
    <xf numFmtId="0" fontId="10" fillId="0" borderId="18" xfId="0" applyFont="1" applyBorder="1"/>
    <xf numFmtId="0" fontId="36" fillId="0" borderId="18" xfId="10" applyFont="1" applyFill="1" applyBorder="1" applyAlignment="1">
      <alignment horizontal="left"/>
    </xf>
    <xf numFmtId="0" fontId="10" fillId="0" borderId="18" xfId="10" applyFont="1" applyFill="1" applyBorder="1" applyAlignment="1">
      <alignment horizontal="left" vertical="center" wrapText="1"/>
    </xf>
    <xf numFmtId="0" fontId="9" fillId="10" borderId="0" xfId="0" applyFont="1" applyFill="1"/>
    <xf numFmtId="0" fontId="9" fillId="10" borderId="12" xfId="0" applyFont="1" applyFill="1" applyBorder="1"/>
    <xf numFmtId="0" fontId="47" fillId="46" borderId="29" xfId="0" applyFont="1" applyFill="1" applyBorder="1" applyAlignment="1">
      <alignment horizontal="center"/>
    </xf>
    <xf numFmtId="0" fontId="49" fillId="46" borderId="0" xfId="0" applyFont="1" applyFill="1" applyAlignment="1">
      <alignment horizontal="center"/>
    </xf>
    <xf numFmtId="0" fontId="50" fillId="46" borderId="0" xfId="0" applyFont="1" applyFill="1" applyAlignment="1">
      <alignment horizontal="center"/>
    </xf>
    <xf numFmtId="0" fontId="51" fillId="46" borderId="0" xfId="0" applyFont="1" applyFill="1" applyAlignment="1">
      <alignment horizontal="center"/>
    </xf>
    <xf numFmtId="0" fontId="47" fillId="46" borderId="29" xfId="0" applyFont="1" applyFill="1" applyBorder="1" applyAlignment="1">
      <alignment horizontal="center" vertical="center" wrapText="1"/>
    </xf>
    <xf numFmtId="0" fontId="47" fillId="46" borderId="29" xfId="0" applyFont="1" applyFill="1" applyBorder="1" applyAlignment="1">
      <alignment horizontal="center" vertical="center"/>
    </xf>
    <xf numFmtId="0" fontId="48" fillId="42" borderId="29" xfId="0" applyFont="1" applyFill="1" applyBorder="1" applyAlignment="1">
      <alignment horizontal="center" vertical="center"/>
    </xf>
    <xf numFmtId="0" fontId="47" fillId="42" borderId="29" xfId="0" applyFont="1" applyFill="1" applyBorder="1" applyAlignment="1">
      <alignment horizontal="center" vertical="center" wrapText="1"/>
    </xf>
    <xf numFmtId="0" fontId="47" fillId="42" borderId="18" xfId="0" applyFont="1" applyFill="1" applyBorder="1" applyAlignment="1">
      <alignment horizontal="left" vertical="center" wrapText="1"/>
    </xf>
    <xf numFmtId="0" fontId="47" fillId="46" borderId="29" xfId="0" applyFont="1" applyFill="1" applyBorder="1" applyAlignment="1">
      <alignment horizontal="left" vertical="center" wrapText="1"/>
    </xf>
    <xf numFmtId="0" fontId="36" fillId="0" borderId="18" xfId="10" applyFont="1" applyFill="1" applyBorder="1" applyAlignment="1">
      <alignment horizontal="center" vertical="center" wrapText="1"/>
    </xf>
    <xf numFmtId="0" fontId="47" fillId="42" borderId="29" xfId="0" applyFont="1" applyFill="1" applyBorder="1" applyAlignment="1">
      <alignment horizontal="left" vertical="center" wrapText="1"/>
    </xf>
    <xf numFmtId="0" fontId="9" fillId="11" borderId="13" xfId="0" applyFont="1" applyFill="1" applyBorder="1" applyAlignment="1">
      <alignment horizontal="center" vertical="center" wrapText="1"/>
    </xf>
    <xf numFmtId="0" fontId="9" fillId="11" borderId="5" xfId="0" applyFont="1" applyFill="1" applyBorder="1" applyAlignment="1">
      <alignment horizontal="center" vertical="center" wrapText="1"/>
    </xf>
    <xf numFmtId="0" fontId="9" fillId="4" borderId="0" xfId="0" applyFont="1" applyFill="1" applyAlignment="1" applyProtection="1">
      <alignment horizontal="center"/>
      <protection locked="0"/>
    </xf>
    <xf numFmtId="0" fontId="9" fillId="4" borderId="3" xfId="0" applyFont="1" applyFill="1" applyBorder="1" applyAlignment="1" applyProtection="1">
      <alignment horizontal="center"/>
      <protection locked="0"/>
    </xf>
    <xf numFmtId="0" fontId="9" fillId="10" borderId="0" xfId="0" applyFont="1" applyFill="1" applyAlignment="1" applyProtection="1">
      <alignment horizontal="center"/>
      <protection locked="0"/>
    </xf>
    <xf numFmtId="0" fontId="9" fillId="10" borderId="3" xfId="0" applyFont="1" applyFill="1" applyBorder="1" applyAlignment="1" applyProtection="1">
      <alignment horizontal="center"/>
      <protection locked="0"/>
    </xf>
    <xf numFmtId="0" fontId="9" fillId="11" borderId="13" xfId="0" applyFont="1" applyFill="1" applyBorder="1" applyAlignment="1">
      <alignment horizontal="center" vertical="center"/>
    </xf>
    <xf numFmtId="0" fontId="9" fillId="11" borderId="5" xfId="0" applyFont="1" applyFill="1" applyBorder="1" applyAlignment="1">
      <alignment horizontal="center" vertical="center"/>
    </xf>
    <xf numFmtId="0" fontId="9" fillId="11" borderId="13" xfId="0" applyFont="1" applyFill="1" applyBorder="1" applyAlignment="1">
      <alignment horizontal="center"/>
    </xf>
    <xf numFmtId="0" fontId="9" fillId="8" borderId="0" xfId="6" applyFont="1" applyFill="1" applyAlignment="1">
      <alignment horizontal="left"/>
    </xf>
    <xf numFmtId="0" fontId="29" fillId="0" borderId="0" xfId="6" applyFont="1" applyAlignment="1">
      <alignment horizontal="center"/>
    </xf>
    <xf numFmtId="0" fontId="30" fillId="0" borderId="0" xfId="6" applyFont="1" applyAlignment="1">
      <alignment horizontal="center"/>
    </xf>
    <xf numFmtId="0" fontId="9" fillId="0" borderId="0" xfId="6" applyFont="1" applyAlignment="1">
      <alignment horizontal="center"/>
    </xf>
    <xf numFmtId="0" fontId="9" fillId="4" borderId="0" xfId="6" applyFont="1" applyFill="1" applyAlignment="1">
      <alignment horizontal="left"/>
    </xf>
    <xf numFmtId="0" fontId="9" fillId="4" borderId="2" xfId="0" applyFont="1" applyFill="1" applyBorder="1" applyAlignment="1">
      <alignment horizontal="left" vertical="top" wrapText="1"/>
    </xf>
    <xf numFmtId="0" fontId="38" fillId="9" borderId="0" xfId="0" applyFont="1" applyFill="1" applyAlignment="1">
      <alignment horizontal="center"/>
    </xf>
    <xf numFmtId="0" fontId="29" fillId="9" borderId="0" xfId="6" applyFont="1" applyFill="1" applyAlignment="1">
      <alignment horizontal="center"/>
    </xf>
    <xf numFmtId="0" fontId="30" fillId="9" borderId="0" xfId="6" applyFont="1" applyFill="1" applyAlignment="1">
      <alignment horizontal="center"/>
    </xf>
    <xf numFmtId="0" fontId="9" fillId="9" borderId="0" xfId="6" applyFont="1" applyFill="1" applyAlignment="1">
      <alignment horizontal="center"/>
    </xf>
    <xf numFmtId="0" fontId="9" fillId="10" borderId="14" xfId="0" applyFont="1" applyFill="1" applyBorder="1" applyAlignment="1">
      <alignment horizontal="left"/>
    </xf>
    <xf numFmtId="0" fontId="17" fillId="0" borderId="4" xfId="0" applyFont="1" applyBorder="1" applyAlignment="1">
      <alignment horizontal="center"/>
    </xf>
    <xf numFmtId="0" fontId="17" fillId="0" borderId="0" xfId="0" applyFont="1" applyAlignment="1">
      <alignment horizontal="center"/>
    </xf>
    <xf numFmtId="0" fontId="29" fillId="0" borderId="4" xfId="0" applyFont="1" applyBorder="1" applyAlignment="1">
      <alignment horizontal="center"/>
    </xf>
    <xf numFmtId="0" fontId="29" fillId="0" borderId="0" xfId="0" applyFont="1" applyAlignment="1">
      <alignment horizontal="center"/>
    </xf>
    <xf numFmtId="0" fontId="30" fillId="0" borderId="4" xfId="0" applyFont="1" applyBorder="1" applyAlignment="1">
      <alignment horizontal="center"/>
    </xf>
    <xf numFmtId="0" fontId="30" fillId="0" borderId="0" xfId="0" applyFont="1" applyAlignment="1">
      <alignment horizontal="center"/>
    </xf>
    <xf numFmtId="0" fontId="9" fillId="0" borderId="11" xfId="0" applyFont="1" applyBorder="1" applyAlignment="1">
      <alignment horizontal="center"/>
    </xf>
    <xf numFmtId="0" fontId="9" fillId="0" borderId="0" xfId="0" applyFont="1" applyAlignment="1">
      <alignment horizontal="center"/>
    </xf>
    <xf numFmtId="0" fontId="9" fillId="4" borderId="0" xfId="0" applyFont="1" applyFill="1" applyAlignment="1">
      <alignment horizontal="left"/>
    </xf>
    <xf numFmtId="0" fontId="9" fillId="4" borderId="12" xfId="0" applyFont="1" applyFill="1" applyBorder="1" applyAlignment="1">
      <alignment horizontal="left"/>
    </xf>
    <xf numFmtId="0" fontId="17" fillId="0" borderId="9" xfId="0" applyFont="1" applyBorder="1" applyAlignment="1">
      <alignment horizontal="center"/>
    </xf>
    <xf numFmtId="0" fontId="17" fillId="0" borderId="10" xfId="0" applyFont="1" applyBorder="1" applyAlignment="1">
      <alignment horizontal="center"/>
    </xf>
    <xf numFmtId="0" fontId="17" fillId="0" borderId="16" xfId="0" applyFont="1" applyBorder="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30" fillId="0" borderId="11" xfId="0" applyFont="1" applyBorder="1" applyAlignment="1">
      <alignment horizontal="center"/>
    </xf>
    <xf numFmtId="0" fontId="30" fillId="0" borderId="12" xfId="0" applyFont="1" applyBorder="1" applyAlignment="1">
      <alignment horizontal="center"/>
    </xf>
    <xf numFmtId="0" fontId="9" fillId="0" borderId="12" xfId="0" applyFont="1" applyBorder="1" applyAlignment="1">
      <alignment horizontal="center"/>
    </xf>
    <xf numFmtId="0" fontId="21" fillId="11" borderId="5" xfId="11" applyFont="1" applyFill="1" applyBorder="1" applyAlignment="1">
      <alignment horizontal="center" textRotation="90"/>
    </xf>
    <xf numFmtId="0" fontId="21" fillId="11" borderId="5" xfId="11" applyFont="1" applyFill="1" applyBorder="1" applyAlignment="1">
      <alignment horizontal="center" vertical="center"/>
    </xf>
    <xf numFmtId="0" fontId="14" fillId="11" borderId="5" xfId="0" applyFont="1" applyFill="1" applyBorder="1" applyAlignment="1">
      <alignment horizontal="center" vertical="center" wrapText="1"/>
    </xf>
    <xf numFmtId="0" fontId="21" fillId="11" borderId="6" xfId="11" applyFont="1" applyFill="1" applyBorder="1" applyAlignment="1">
      <alignment horizontal="center" vertical="center" wrapText="1"/>
    </xf>
    <xf numFmtId="0" fontId="21" fillId="11" borderId="13" xfId="11" applyFont="1" applyFill="1" applyBorder="1" applyAlignment="1">
      <alignment horizontal="center" vertical="center" wrapText="1"/>
    </xf>
    <xf numFmtId="0" fontId="9" fillId="10" borderId="0" xfId="0" applyFont="1" applyFill="1" applyAlignment="1">
      <alignment horizontal="left"/>
    </xf>
    <xf numFmtId="0" fontId="9" fillId="10" borderId="12" xfId="0" applyFont="1" applyFill="1" applyBorder="1" applyAlignment="1">
      <alignment horizontal="left"/>
    </xf>
    <xf numFmtId="0" fontId="21" fillId="11" borderId="6" xfId="11" applyFont="1" applyFill="1" applyBorder="1" applyAlignment="1">
      <alignment horizontal="center" vertical="center"/>
    </xf>
    <xf numFmtId="0" fontId="21" fillId="11" borderId="13" xfId="11" applyFont="1" applyFill="1" applyBorder="1" applyAlignment="1">
      <alignment horizontal="center" vertical="center"/>
    </xf>
    <xf numFmtId="0" fontId="14" fillId="11" borderId="5" xfId="0" applyFont="1" applyFill="1" applyBorder="1" applyAlignment="1">
      <alignment horizontal="center" vertical="center"/>
    </xf>
  </cellXfs>
  <cellStyles count="13">
    <cellStyle name="Énfasis2" xfId="9" builtinId="33"/>
    <cellStyle name="Énfasis6" xfId="10" builtinId="49"/>
    <cellStyle name="Millares" xfId="8" builtinId="3"/>
    <cellStyle name="Millares 2" xfId="1" xr:uid="{00000000-0005-0000-0000-000000000000}"/>
    <cellStyle name="Millares 2 2" xfId="12" xr:uid="{628B599F-102E-41BE-81E1-F51E91970706}"/>
    <cellStyle name="Millares 3" xfId="5" xr:uid="{00000000-0005-0000-0000-000001000000}"/>
    <cellStyle name="Normal" xfId="0" builtinId="0"/>
    <cellStyle name="Normal 2" xfId="2" xr:uid="{00000000-0005-0000-0000-000003000000}"/>
    <cellStyle name="Normal 2 2" xfId="3" xr:uid="{00000000-0005-0000-0000-000004000000}"/>
    <cellStyle name="Normal 2 2 2" xfId="11" xr:uid="{D359D99C-75AD-451E-A9F3-BED8541404F8}"/>
    <cellStyle name="Normal 3" xfId="4" xr:uid="{00000000-0005-0000-0000-000005000000}"/>
    <cellStyle name="Normal 4" xfId="6" xr:uid="{00000000-0005-0000-0000-000006000000}"/>
    <cellStyle name="Normal 4 2" xfId="7" xr:uid="{307FBCA0-C5CB-4D41-97EA-E9B086F256B3}"/>
  </cellStyles>
  <dxfs count="33">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solid">
          <fgColor indexed="64"/>
          <bgColor theme="6" tint="0.79998168889431442"/>
        </patternFill>
      </fill>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solid">
          <fgColor indexed="64"/>
          <bgColor theme="6" tint="0.79998168889431442"/>
        </patternFill>
      </fill>
      <alignment horizontal="righ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solid">
          <fgColor indexed="64"/>
          <bgColor theme="6" tint="0.79998168889431442"/>
        </patternFill>
      </fill>
      <alignment horizontal="righ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solid">
          <fgColor indexed="64"/>
          <bgColor theme="6" tint="0.79998168889431442"/>
        </patternFill>
      </fill>
      <alignment horizontal="general"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family val="2"/>
        <scheme val="minor"/>
      </font>
      <alignment horizontal="general"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family val="2"/>
        <scheme val="minor"/>
      </font>
      <numFmt numFmtId="0" formatCode="General"/>
      <fill>
        <patternFill patternType="solid">
          <fgColor indexed="64"/>
          <bgColor theme="6" tint="0.79998168889431442"/>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border outline="0">
        <right style="thin">
          <color indexed="64"/>
        </right>
      </border>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xr9:uid="{B1690BC9-8079-4376-80F9-90EBAD787D9C}"/>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2038350</xdr:colOff>
      <xdr:row>5</xdr:row>
      <xdr:rowOff>123998</xdr:rowOff>
    </xdr:to>
    <xdr:pic>
      <xdr:nvPicPr>
        <xdr:cNvPr id="2" name="Imagen 1">
          <a:extLst>
            <a:ext uri="{FF2B5EF4-FFF2-40B4-BE49-F238E27FC236}">
              <a16:creationId xmlns:a16="http://schemas.microsoft.com/office/drawing/2014/main" id="{419DB802-16B8-4371-905E-3DA1721239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28800" cy="100982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400050</xdr:colOff>
      <xdr:row>0</xdr:row>
      <xdr:rowOff>161925</xdr:rowOff>
    </xdr:from>
    <xdr:to>
      <xdr:col>21</xdr:col>
      <xdr:colOff>883920</xdr:colOff>
      <xdr:row>5</xdr:row>
      <xdr:rowOff>68474</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258425" y="161925"/>
          <a:ext cx="1874520" cy="878099"/>
        </a:xfrm>
        <a:prstGeom prst="rect">
          <a:avLst/>
        </a:prstGeom>
      </xdr:spPr>
    </xdr:pic>
    <xdr:clientData/>
  </xdr:twoCellAnchor>
  <xdr:oneCellAnchor>
    <xdr:from>
      <xdr:col>1</xdr:col>
      <xdr:colOff>647700</xdr:colOff>
      <xdr:row>131</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131</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131</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131</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131</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131</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131</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131</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131</xdr:row>
      <xdr:rowOff>0</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131</xdr:row>
      <xdr:rowOff>0</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131</xdr:row>
      <xdr:rowOff>0</xdr:rowOff>
    </xdr:from>
    <xdr:ext cx="752475" cy="0"/>
    <xdr:pic>
      <xdr:nvPicPr>
        <xdr:cNvPr id="13" name="2 Imagen">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2" name="2 Imagen">
          <a:extLst>
            <a:ext uri="{FF2B5EF4-FFF2-40B4-BE49-F238E27FC236}">
              <a16:creationId xmlns:a16="http://schemas.microsoft.com/office/drawing/2014/main" id="{C1295E69-1851-476C-ABE3-2F75A7CB3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3000" y="120015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87BB4133-DB3D-4F37-A10A-39D0F5B77E4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2" name="Text Box 6">
          <a:extLst>
            <a:ext uri="{FF2B5EF4-FFF2-40B4-BE49-F238E27FC236}">
              <a16:creationId xmlns:a16="http://schemas.microsoft.com/office/drawing/2014/main" id="{5C25B695-2F3B-4294-A1B0-9A9BCDAD53C1}"/>
            </a:ext>
          </a:extLst>
        </xdr:cNvPr>
        <xdr:cNvSpPr txBox="1">
          <a:spLocks noChangeArrowheads="1"/>
        </xdr:cNvSpPr>
      </xdr:nvSpPr>
      <xdr:spPr bwMode="auto">
        <a:xfrm>
          <a:off x="1986280"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3" name="Text Box 3">
          <a:extLst>
            <a:ext uri="{FF2B5EF4-FFF2-40B4-BE49-F238E27FC236}">
              <a16:creationId xmlns:a16="http://schemas.microsoft.com/office/drawing/2014/main" id="{922ED629-EDAA-48BD-918A-62596B832624}"/>
            </a:ext>
          </a:extLst>
        </xdr:cNvPr>
        <xdr:cNvSpPr txBox="1">
          <a:spLocks noChangeArrowheads="1"/>
        </xdr:cNvSpPr>
      </xdr:nvSpPr>
      <xdr:spPr bwMode="auto">
        <a:xfrm>
          <a:off x="1984375"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4" name="Text Box 6">
          <a:extLst>
            <a:ext uri="{FF2B5EF4-FFF2-40B4-BE49-F238E27FC236}">
              <a16:creationId xmlns:a16="http://schemas.microsoft.com/office/drawing/2014/main" id="{17E2C433-2AC5-41E8-9657-BF17A8A8E65D}"/>
            </a:ext>
          </a:extLst>
        </xdr:cNvPr>
        <xdr:cNvSpPr txBox="1">
          <a:spLocks noChangeArrowheads="1"/>
        </xdr:cNvSpPr>
      </xdr:nvSpPr>
      <xdr:spPr bwMode="auto">
        <a:xfrm>
          <a:off x="1986280"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5" name="Text Box 3">
          <a:extLst>
            <a:ext uri="{FF2B5EF4-FFF2-40B4-BE49-F238E27FC236}">
              <a16:creationId xmlns:a16="http://schemas.microsoft.com/office/drawing/2014/main" id="{A06B01AD-37BD-48E2-BD6F-A409DFFAC215}"/>
            </a:ext>
          </a:extLst>
        </xdr:cNvPr>
        <xdr:cNvSpPr txBox="1">
          <a:spLocks noChangeArrowheads="1"/>
        </xdr:cNvSpPr>
      </xdr:nvSpPr>
      <xdr:spPr bwMode="auto">
        <a:xfrm>
          <a:off x="1984375"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5D024489-5877-40BE-84F9-71B70EE418EF}"/>
            </a:ext>
          </a:extLst>
        </xdr:cNvPr>
        <xdr:cNvSpPr txBox="1">
          <a:spLocks noChangeArrowheads="1"/>
        </xdr:cNvSpPr>
      </xdr:nvSpPr>
      <xdr:spPr bwMode="auto">
        <a:xfrm>
          <a:off x="1986280"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CC7E70EF-E2A4-4EE6-80E4-07836E02D349}"/>
            </a:ext>
          </a:extLst>
        </xdr:cNvPr>
        <xdr:cNvSpPr txBox="1">
          <a:spLocks noChangeArrowheads="1"/>
        </xdr:cNvSpPr>
      </xdr:nvSpPr>
      <xdr:spPr bwMode="auto">
        <a:xfrm>
          <a:off x="1984375"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76DFC176-84B9-4D90-88E5-5C2E797AEBD5}"/>
            </a:ext>
          </a:extLst>
        </xdr:cNvPr>
        <xdr:cNvSpPr txBox="1">
          <a:spLocks noChangeArrowheads="1"/>
        </xdr:cNvSpPr>
      </xdr:nvSpPr>
      <xdr:spPr bwMode="auto">
        <a:xfrm>
          <a:off x="1986280"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7B60E458-7E90-41C2-92D0-33529997347C}"/>
            </a:ext>
          </a:extLst>
        </xdr:cNvPr>
        <xdr:cNvSpPr txBox="1">
          <a:spLocks noChangeArrowheads="1"/>
        </xdr:cNvSpPr>
      </xdr:nvSpPr>
      <xdr:spPr bwMode="auto">
        <a:xfrm>
          <a:off x="1984375"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0" name="Text Box 6">
          <a:extLst>
            <a:ext uri="{FF2B5EF4-FFF2-40B4-BE49-F238E27FC236}">
              <a16:creationId xmlns:a16="http://schemas.microsoft.com/office/drawing/2014/main" id="{8D41290C-0510-4637-8261-BDD320B86FF2}"/>
            </a:ext>
          </a:extLst>
        </xdr:cNvPr>
        <xdr:cNvSpPr txBox="1">
          <a:spLocks noChangeArrowheads="1"/>
        </xdr:cNvSpPr>
      </xdr:nvSpPr>
      <xdr:spPr bwMode="auto">
        <a:xfrm>
          <a:off x="1986280"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1" name="Text Box 3">
          <a:extLst>
            <a:ext uri="{FF2B5EF4-FFF2-40B4-BE49-F238E27FC236}">
              <a16:creationId xmlns:a16="http://schemas.microsoft.com/office/drawing/2014/main" id="{A3882716-98F5-4E88-8E58-E9DAEB6772DB}"/>
            </a:ext>
          </a:extLst>
        </xdr:cNvPr>
        <xdr:cNvSpPr txBox="1">
          <a:spLocks noChangeArrowheads="1"/>
        </xdr:cNvSpPr>
      </xdr:nvSpPr>
      <xdr:spPr bwMode="auto">
        <a:xfrm>
          <a:off x="1984375"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2" name="Text Box 6">
          <a:extLst>
            <a:ext uri="{FF2B5EF4-FFF2-40B4-BE49-F238E27FC236}">
              <a16:creationId xmlns:a16="http://schemas.microsoft.com/office/drawing/2014/main" id="{2C61D748-7C8C-4E4C-B7C9-8D93AD60D39F}"/>
            </a:ext>
          </a:extLst>
        </xdr:cNvPr>
        <xdr:cNvSpPr txBox="1">
          <a:spLocks noChangeArrowheads="1"/>
        </xdr:cNvSpPr>
      </xdr:nvSpPr>
      <xdr:spPr bwMode="auto">
        <a:xfrm>
          <a:off x="1986280"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3" name="Text Box 3">
          <a:extLst>
            <a:ext uri="{FF2B5EF4-FFF2-40B4-BE49-F238E27FC236}">
              <a16:creationId xmlns:a16="http://schemas.microsoft.com/office/drawing/2014/main" id="{0DCE3768-744B-4483-A61A-992A1C2D1C5E}"/>
            </a:ext>
          </a:extLst>
        </xdr:cNvPr>
        <xdr:cNvSpPr txBox="1">
          <a:spLocks noChangeArrowheads="1"/>
        </xdr:cNvSpPr>
      </xdr:nvSpPr>
      <xdr:spPr bwMode="auto">
        <a:xfrm>
          <a:off x="1984375"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B4C142AA-E836-468C-9CEE-4051BAE1E389}"/>
            </a:ext>
          </a:extLst>
        </xdr:cNvPr>
        <xdr:cNvSpPr txBox="1">
          <a:spLocks noChangeArrowheads="1"/>
        </xdr:cNvSpPr>
      </xdr:nvSpPr>
      <xdr:spPr bwMode="auto">
        <a:xfrm>
          <a:off x="1986280"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75989577-C9C5-4144-9AD6-FE7A46BD55FC}"/>
            </a:ext>
          </a:extLst>
        </xdr:cNvPr>
        <xdr:cNvSpPr txBox="1">
          <a:spLocks noChangeArrowheads="1"/>
        </xdr:cNvSpPr>
      </xdr:nvSpPr>
      <xdr:spPr bwMode="auto">
        <a:xfrm>
          <a:off x="1984375"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80745AF2-AB40-47CB-827C-C2521C243884}"/>
            </a:ext>
          </a:extLst>
        </xdr:cNvPr>
        <xdr:cNvSpPr txBox="1">
          <a:spLocks noChangeArrowheads="1"/>
        </xdr:cNvSpPr>
      </xdr:nvSpPr>
      <xdr:spPr bwMode="auto">
        <a:xfrm>
          <a:off x="1986280"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B16D5E2A-C306-44EA-87D7-986EAC9A3168}"/>
            </a:ext>
          </a:extLst>
        </xdr:cNvPr>
        <xdr:cNvSpPr txBox="1">
          <a:spLocks noChangeArrowheads="1"/>
        </xdr:cNvSpPr>
      </xdr:nvSpPr>
      <xdr:spPr bwMode="auto">
        <a:xfrm>
          <a:off x="1984375"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18" name="Imagen 17">
          <a:extLst>
            <a:ext uri="{FF2B5EF4-FFF2-40B4-BE49-F238E27FC236}">
              <a16:creationId xmlns:a16="http://schemas.microsoft.com/office/drawing/2014/main" id="{611AE5A2-AA3E-4717-860E-BE835FB258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19" name="Text Box 3">
          <a:extLst>
            <a:ext uri="{FF2B5EF4-FFF2-40B4-BE49-F238E27FC236}">
              <a16:creationId xmlns:a16="http://schemas.microsoft.com/office/drawing/2014/main" id="{0D53B5CE-7BE5-44B5-A692-73369C497A9A}"/>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B0873AAE-C91F-4D3C-8778-51F905EECDE1}"/>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5C33A148-343A-4394-BB21-9F72BF75D6E7}"/>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E1A8B883-D3AC-4A4E-BE53-EE6F2659CB38}"/>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3" name="Text Box 6">
          <a:extLst>
            <a:ext uri="{FF2B5EF4-FFF2-40B4-BE49-F238E27FC236}">
              <a16:creationId xmlns:a16="http://schemas.microsoft.com/office/drawing/2014/main" id="{08D765B6-6FF6-487E-9E17-6F1D91F1CF75}"/>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4" name="Text Box 3">
          <a:extLst>
            <a:ext uri="{FF2B5EF4-FFF2-40B4-BE49-F238E27FC236}">
              <a16:creationId xmlns:a16="http://schemas.microsoft.com/office/drawing/2014/main" id="{C49A5F2F-9F8E-4550-9CDC-55B634ED8AA5}"/>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5" name="Text Box 6">
          <a:extLst>
            <a:ext uri="{FF2B5EF4-FFF2-40B4-BE49-F238E27FC236}">
              <a16:creationId xmlns:a16="http://schemas.microsoft.com/office/drawing/2014/main" id="{286E64CD-30BC-421D-A77E-998E56211F20}"/>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6" name="Text Box 3">
          <a:extLst>
            <a:ext uri="{FF2B5EF4-FFF2-40B4-BE49-F238E27FC236}">
              <a16:creationId xmlns:a16="http://schemas.microsoft.com/office/drawing/2014/main" id="{402BC565-22F0-4E92-9005-B2DD23CFA769}"/>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3611E944-32C2-4171-991B-3F706B0E72C9}"/>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D0FD567F-9688-4954-8314-8B24C2C855F2}"/>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407C5F34-609D-4631-8761-B33E0C3B2C89}"/>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239D08D4-5C7A-4408-A06D-356F3CCB4FDC}"/>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1" name="Text Box 3">
          <a:extLst>
            <a:ext uri="{FF2B5EF4-FFF2-40B4-BE49-F238E27FC236}">
              <a16:creationId xmlns:a16="http://schemas.microsoft.com/office/drawing/2014/main" id="{84D9B007-3FBE-4DB4-A041-AE6DE74ACADE}"/>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2" name="Text Box 3">
          <a:extLst>
            <a:ext uri="{FF2B5EF4-FFF2-40B4-BE49-F238E27FC236}">
              <a16:creationId xmlns:a16="http://schemas.microsoft.com/office/drawing/2014/main" id="{ED92A76B-EFA8-4BB9-9B9D-803FA09E8918}"/>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3" name="Text Box 3">
          <a:extLst>
            <a:ext uri="{FF2B5EF4-FFF2-40B4-BE49-F238E27FC236}">
              <a16:creationId xmlns:a16="http://schemas.microsoft.com/office/drawing/2014/main" id="{BFA8C587-789B-46B5-80D9-BAC18127DB74}"/>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4" name="Text Box 3">
          <a:extLst>
            <a:ext uri="{FF2B5EF4-FFF2-40B4-BE49-F238E27FC236}">
              <a16:creationId xmlns:a16="http://schemas.microsoft.com/office/drawing/2014/main" id="{4C22BD13-0CBD-412B-90CE-9AB950D95852}"/>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5" name="Text Box 6">
          <a:extLst>
            <a:ext uri="{FF2B5EF4-FFF2-40B4-BE49-F238E27FC236}">
              <a16:creationId xmlns:a16="http://schemas.microsoft.com/office/drawing/2014/main" id="{42D9BAF7-6C85-4B3B-91A0-983537206AF5}"/>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6" name="Text Box 3">
          <a:extLst>
            <a:ext uri="{FF2B5EF4-FFF2-40B4-BE49-F238E27FC236}">
              <a16:creationId xmlns:a16="http://schemas.microsoft.com/office/drawing/2014/main" id="{B56EB744-2EBD-44C2-B78E-94805C17F665}"/>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7" name="Text Box 6">
          <a:extLst>
            <a:ext uri="{FF2B5EF4-FFF2-40B4-BE49-F238E27FC236}">
              <a16:creationId xmlns:a16="http://schemas.microsoft.com/office/drawing/2014/main" id="{F73A36EC-3BE7-427B-93B9-17C8B79D0022}"/>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8" name="Text Box 3">
          <a:extLst>
            <a:ext uri="{FF2B5EF4-FFF2-40B4-BE49-F238E27FC236}">
              <a16:creationId xmlns:a16="http://schemas.microsoft.com/office/drawing/2014/main" id="{036CF490-7285-46A7-BB3D-7D03BCE3AFD5}"/>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A0A4400C-D36F-47E5-9591-7322A5E11DE5}"/>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0C9F43AB-550E-49F5-9CA2-14D44280C841}"/>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503AF637-658C-4BC0-B29B-05516D12ECB4}"/>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3F3CD2DD-875F-4237-ACD4-5398EA8DADAC}"/>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2" name="Text Box 6">
          <a:extLst>
            <a:ext uri="{FF2B5EF4-FFF2-40B4-BE49-F238E27FC236}">
              <a16:creationId xmlns:a16="http://schemas.microsoft.com/office/drawing/2014/main" id="{2BD38C21-7FCE-4C47-BA74-7758537793FC}"/>
            </a:ext>
          </a:extLst>
        </xdr:cNvPr>
        <xdr:cNvSpPr txBox="1">
          <a:spLocks noChangeArrowheads="1"/>
        </xdr:cNvSpPr>
      </xdr:nvSpPr>
      <xdr:spPr bwMode="auto">
        <a:xfrm>
          <a:off x="1748155" y="239363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3" name="Text Box 3">
          <a:extLst>
            <a:ext uri="{FF2B5EF4-FFF2-40B4-BE49-F238E27FC236}">
              <a16:creationId xmlns:a16="http://schemas.microsoft.com/office/drawing/2014/main" id="{9F276D02-8B92-414C-8276-768D17033DE2}"/>
            </a:ext>
          </a:extLst>
        </xdr:cNvPr>
        <xdr:cNvSpPr txBox="1">
          <a:spLocks noChangeArrowheads="1"/>
        </xdr:cNvSpPr>
      </xdr:nvSpPr>
      <xdr:spPr bwMode="auto">
        <a:xfrm>
          <a:off x="1746250" y="342976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4" name="Text Box 6">
          <a:extLst>
            <a:ext uri="{FF2B5EF4-FFF2-40B4-BE49-F238E27FC236}">
              <a16:creationId xmlns:a16="http://schemas.microsoft.com/office/drawing/2014/main" id="{6A486008-ABA1-4C0B-905D-EDFBDB502F00}"/>
            </a:ext>
          </a:extLst>
        </xdr:cNvPr>
        <xdr:cNvSpPr txBox="1">
          <a:spLocks noChangeArrowheads="1"/>
        </xdr:cNvSpPr>
      </xdr:nvSpPr>
      <xdr:spPr bwMode="auto">
        <a:xfrm>
          <a:off x="1748155" y="239363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5" name="Text Box 3">
          <a:extLst>
            <a:ext uri="{FF2B5EF4-FFF2-40B4-BE49-F238E27FC236}">
              <a16:creationId xmlns:a16="http://schemas.microsoft.com/office/drawing/2014/main" id="{7DD9A87E-6B1B-4B71-89AE-1ED0F722C1E8}"/>
            </a:ext>
          </a:extLst>
        </xdr:cNvPr>
        <xdr:cNvSpPr txBox="1">
          <a:spLocks noChangeArrowheads="1"/>
        </xdr:cNvSpPr>
      </xdr:nvSpPr>
      <xdr:spPr bwMode="auto">
        <a:xfrm>
          <a:off x="1746250" y="342976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53B0600B-CF3B-47C9-8F3A-504741FD92A9}"/>
            </a:ext>
          </a:extLst>
        </xdr:cNvPr>
        <xdr:cNvSpPr txBox="1">
          <a:spLocks noChangeArrowheads="1"/>
        </xdr:cNvSpPr>
      </xdr:nvSpPr>
      <xdr:spPr bwMode="auto">
        <a:xfrm>
          <a:off x="1748155" y="239363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E5FE8633-EDBF-43BD-A69C-90F2796B9445}"/>
            </a:ext>
          </a:extLst>
        </xdr:cNvPr>
        <xdr:cNvSpPr txBox="1">
          <a:spLocks noChangeArrowheads="1"/>
        </xdr:cNvSpPr>
      </xdr:nvSpPr>
      <xdr:spPr bwMode="auto">
        <a:xfrm>
          <a:off x="1746250" y="342976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4B07FFD2-E959-4916-A738-3551233C026A}"/>
            </a:ext>
          </a:extLst>
        </xdr:cNvPr>
        <xdr:cNvSpPr txBox="1">
          <a:spLocks noChangeArrowheads="1"/>
        </xdr:cNvSpPr>
      </xdr:nvSpPr>
      <xdr:spPr bwMode="auto">
        <a:xfrm>
          <a:off x="1748155" y="239363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CE2EFD23-DF37-4D8D-B162-ACE5EA8555C0}"/>
            </a:ext>
          </a:extLst>
        </xdr:cNvPr>
        <xdr:cNvSpPr txBox="1">
          <a:spLocks noChangeArrowheads="1"/>
        </xdr:cNvSpPr>
      </xdr:nvSpPr>
      <xdr:spPr bwMode="auto">
        <a:xfrm>
          <a:off x="1746250" y="342976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0" name="Text Box 6">
          <a:extLst>
            <a:ext uri="{FF2B5EF4-FFF2-40B4-BE49-F238E27FC236}">
              <a16:creationId xmlns:a16="http://schemas.microsoft.com/office/drawing/2014/main" id="{C3478383-C105-4A0F-84EC-CEC7F356B831}"/>
            </a:ext>
          </a:extLst>
        </xdr:cNvPr>
        <xdr:cNvSpPr txBox="1">
          <a:spLocks noChangeArrowheads="1"/>
        </xdr:cNvSpPr>
      </xdr:nvSpPr>
      <xdr:spPr bwMode="auto">
        <a:xfrm>
          <a:off x="1748155" y="249078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1" name="Text Box 3">
          <a:extLst>
            <a:ext uri="{FF2B5EF4-FFF2-40B4-BE49-F238E27FC236}">
              <a16:creationId xmlns:a16="http://schemas.microsoft.com/office/drawing/2014/main" id="{85F99E0D-650C-4C61-BC5C-52762DF61B30}"/>
            </a:ext>
          </a:extLst>
        </xdr:cNvPr>
        <xdr:cNvSpPr txBox="1">
          <a:spLocks noChangeArrowheads="1"/>
        </xdr:cNvSpPr>
      </xdr:nvSpPr>
      <xdr:spPr bwMode="auto">
        <a:xfrm>
          <a:off x="1746250" y="36888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2" name="Text Box 6">
          <a:extLst>
            <a:ext uri="{FF2B5EF4-FFF2-40B4-BE49-F238E27FC236}">
              <a16:creationId xmlns:a16="http://schemas.microsoft.com/office/drawing/2014/main" id="{AEFFBC90-60BB-4796-BD88-37E7E9E4918B}"/>
            </a:ext>
          </a:extLst>
        </xdr:cNvPr>
        <xdr:cNvSpPr txBox="1">
          <a:spLocks noChangeArrowheads="1"/>
        </xdr:cNvSpPr>
      </xdr:nvSpPr>
      <xdr:spPr bwMode="auto">
        <a:xfrm>
          <a:off x="1748155" y="249078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3" name="Text Box 3">
          <a:extLst>
            <a:ext uri="{FF2B5EF4-FFF2-40B4-BE49-F238E27FC236}">
              <a16:creationId xmlns:a16="http://schemas.microsoft.com/office/drawing/2014/main" id="{6522FE40-297C-453A-AAEE-F963198F8A03}"/>
            </a:ext>
          </a:extLst>
        </xdr:cNvPr>
        <xdr:cNvSpPr txBox="1">
          <a:spLocks noChangeArrowheads="1"/>
        </xdr:cNvSpPr>
      </xdr:nvSpPr>
      <xdr:spPr bwMode="auto">
        <a:xfrm>
          <a:off x="1746250" y="36888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29D83F7D-055C-4E6C-8C4C-4965B65D09DB}"/>
            </a:ext>
          </a:extLst>
        </xdr:cNvPr>
        <xdr:cNvSpPr txBox="1">
          <a:spLocks noChangeArrowheads="1"/>
        </xdr:cNvSpPr>
      </xdr:nvSpPr>
      <xdr:spPr bwMode="auto">
        <a:xfrm>
          <a:off x="1748155" y="249078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A530F298-9662-45E5-846B-AF185FF903BC}"/>
            </a:ext>
          </a:extLst>
        </xdr:cNvPr>
        <xdr:cNvSpPr txBox="1">
          <a:spLocks noChangeArrowheads="1"/>
        </xdr:cNvSpPr>
      </xdr:nvSpPr>
      <xdr:spPr bwMode="auto">
        <a:xfrm>
          <a:off x="1746250" y="36888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ABE5C184-8C40-4334-B634-DA56C7A2DAD1}"/>
            </a:ext>
          </a:extLst>
        </xdr:cNvPr>
        <xdr:cNvSpPr txBox="1">
          <a:spLocks noChangeArrowheads="1"/>
        </xdr:cNvSpPr>
      </xdr:nvSpPr>
      <xdr:spPr bwMode="auto">
        <a:xfrm>
          <a:off x="1748155" y="249078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41CC1A86-E83B-4689-9C87-728C7044E193}"/>
            </a:ext>
          </a:extLst>
        </xdr:cNvPr>
        <xdr:cNvSpPr txBox="1">
          <a:spLocks noChangeArrowheads="1"/>
        </xdr:cNvSpPr>
      </xdr:nvSpPr>
      <xdr:spPr bwMode="auto">
        <a:xfrm>
          <a:off x="1746250" y="36888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8" name="Imagen 17">
          <a:extLst>
            <a:ext uri="{FF2B5EF4-FFF2-40B4-BE49-F238E27FC236}">
              <a16:creationId xmlns:a16="http://schemas.microsoft.com/office/drawing/2014/main" id="{D4A45065-7734-43E8-8612-00EF91F218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2131" cy="866948"/>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19" name="Text Box 3">
          <a:extLst>
            <a:ext uri="{FF2B5EF4-FFF2-40B4-BE49-F238E27FC236}">
              <a16:creationId xmlns:a16="http://schemas.microsoft.com/office/drawing/2014/main" id="{F32E2538-31A2-486C-876C-BA411B279B95}"/>
            </a:ext>
          </a:extLst>
        </xdr:cNvPr>
        <xdr:cNvSpPr txBox="1">
          <a:spLocks noChangeArrowheads="1"/>
        </xdr:cNvSpPr>
      </xdr:nvSpPr>
      <xdr:spPr bwMode="auto">
        <a:xfrm>
          <a:off x="1746250" y="271729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8440F28F-70DF-40E6-B664-2139EB3D8E1B}"/>
            </a:ext>
          </a:extLst>
        </xdr:cNvPr>
        <xdr:cNvSpPr txBox="1">
          <a:spLocks noChangeArrowheads="1"/>
        </xdr:cNvSpPr>
      </xdr:nvSpPr>
      <xdr:spPr bwMode="auto">
        <a:xfrm>
          <a:off x="1746250" y="271729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E8A3A126-B2D8-413A-9D1B-45C651FDB800}"/>
            </a:ext>
          </a:extLst>
        </xdr:cNvPr>
        <xdr:cNvSpPr txBox="1">
          <a:spLocks noChangeArrowheads="1"/>
        </xdr:cNvSpPr>
      </xdr:nvSpPr>
      <xdr:spPr bwMode="auto">
        <a:xfrm>
          <a:off x="1746250" y="271729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4C445C20-B5A8-4C24-BB8B-7B68DEC3DFB1}"/>
            </a:ext>
          </a:extLst>
        </xdr:cNvPr>
        <xdr:cNvSpPr txBox="1">
          <a:spLocks noChangeArrowheads="1"/>
        </xdr:cNvSpPr>
      </xdr:nvSpPr>
      <xdr:spPr bwMode="auto">
        <a:xfrm>
          <a:off x="1746250" y="271729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3" name="Text Box 6">
          <a:extLst>
            <a:ext uri="{FF2B5EF4-FFF2-40B4-BE49-F238E27FC236}">
              <a16:creationId xmlns:a16="http://schemas.microsoft.com/office/drawing/2014/main" id="{07506077-E9F1-450E-9D49-F14002C196A3}"/>
            </a:ext>
          </a:extLst>
        </xdr:cNvPr>
        <xdr:cNvSpPr txBox="1">
          <a:spLocks noChangeArrowheads="1"/>
        </xdr:cNvSpPr>
      </xdr:nvSpPr>
      <xdr:spPr bwMode="auto">
        <a:xfrm>
          <a:off x="1748155" y="198024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4" name="Text Box 3">
          <a:extLst>
            <a:ext uri="{FF2B5EF4-FFF2-40B4-BE49-F238E27FC236}">
              <a16:creationId xmlns:a16="http://schemas.microsoft.com/office/drawing/2014/main" id="{7498C353-89B3-4C08-8320-EDB58D652EA9}"/>
            </a:ext>
          </a:extLst>
        </xdr:cNvPr>
        <xdr:cNvSpPr txBox="1">
          <a:spLocks noChangeArrowheads="1"/>
        </xdr:cNvSpPr>
      </xdr:nvSpPr>
      <xdr:spPr bwMode="auto">
        <a:xfrm>
          <a:off x="1746250" y="291160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5" name="Text Box 6">
          <a:extLst>
            <a:ext uri="{FF2B5EF4-FFF2-40B4-BE49-F238E27FC236}">
              <a16:creationId xmlns:a16="http://schemas.microsoft.com/office/drawing/2014/main" id="{D39C0345-E1AF-4941-B17E-A53C39B874A9}"/>
            </a:ext>
          </a:extLst>
        </xdr:cNvPr>
        <xdr:cNvSpPr txBox="1">
          <a:spLocks noChangeArrowheads="1"/>
        </xdr:cNvSpPr>
      </xdr:nvSpPr>
      <xdr:spPr bwMode="auto">
        <a:xfrm>
          <a:off x="1748155" y="198024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6" name="Text Box 3">
          <a:extLst>
            <a:ext uri="{FF2B5EF4-FFF2-40B4-BE49-F238E27FC236}">
              <a16:creationId xmlns:a16="http://schemas.microsoft.com/office/drawing/2014/main" id="{C692F875-D5E5-4465-A682-6F66E94EC25D}"/>
            </a:ext>
          </a:extLst>
        </xdr:cNvPr>
        <xdr:cNvSpPr txBox="1">
          <a:spLocks noChangeArrowheads="1"/>
        </xdr:cNvSpPr>
      </xdr:nvSpPr>
      <xdr:spPr bwMode="auto">
        <a:xfrm>
          <a:off x="1746250" y="291160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1F790D1C-AFA7-4F3B-AF14-161BD51FFD2A}"/>
            </a:ext>
          </a:extLst>
        </xdr:cNvPr>
        <xdr:cNvSpPr txBox="1">
          <a:spLocks noChangeArrowheads="1"/>
        </xdr:cNvSpPr>
      </xdr:nvSpPr>
      <xdr:spPr bwMode="auto">
        <a:xfrm>
          <a:off x="1748155" y="198024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8" name="Text Box 3">
          <a:extLst>
            <a:ext uri="{FF2B5EF4-FFF2-40B4-BE49-F238E27FC236}">
              <a16:creationId xmlns:a16="http://schemas.microsoft.com/office/drawing/2014/main" id="{19841411-332D-44ED-B35C-6CF835E10908}"/>
            </a:ext>
          </a:extLst>
        </xdr:cNvPr>
        <xdr:cNvSpPr txBox="1">
          <a:spLocks noChangeArrowheads="1"/>
        </xdr:cNvSpPr>
      </xdr:nvSpPr>
      <xdr:spPr bwMode="auto">
        <a:xfrm>
          <a:off x="1746250" y="291160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BA91B8D2-D630-493C-8FB6-416F0E81A6CA}"/>
            </a:ext>
          </a:extLst>
        </xdr:cNvPr>
        <xdr:cNvSpPr txBox="1">
          <a:spLocks noChangeArrowheads="1"/>
        </xdr:cNvSpPr>
      </xdr:nvSpPr>
      <xdr:spPr bwMode="auto">
        <a:xfrm>
          <a:off x="1748155" y="198024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0" name="Text Box 3">
          <a:extLst>
            <a:ext uri="{FF2B5EF4-FFF2-40B4-BE49-F238E27FC236}">
              <a16:creationId xmlns:a16="http://schemas.microsoft.com/office/drawing/2014/main" id="{BA113C5D-9487-489F-A9FA-F91924835A22}"/>
            </a:ext>
          </a:extLst>
        </xdr:cNvPr>
        <xdr:cNvSpPr txBox="1">
          <a:spLocks noChangeArrowheads="1"/>
        </xdr:cNvSpPr>
      </xdr:nvSpPr>
      <xdr:spPr bwMode="auto">
        <a:xfrm>
          <a:off x="1746250" y="291160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Gesti&#243;n%20Informaci&#243;n\Desktop\POA%202026\OR\POA%20Gestion%20de%20la%20Informacion%20%202026%20(1).xlsx" TargetMode="External"/><Relationship Id="rId1" Type="http://schemas.openxmlformats.org/officeDocument/2006/relationships/externalLinkPath" Target="/Users/Gesti&#243;n%20Informaci&#243;n/Desktop/POA%202026/OR/POA%20Gestion%20de%20la%20Informacion%20%202026%20(1).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C:\Users\Estadisticas\Desktop\Downloads\Matriz%20POA%20CEAS%202026.xlsx" TargetMode="External"/><Relationship Id="rId1" Type="http://schemas.openxmlformats.org/officeDocument/2006/relationships/externalLinkPath" Target="Downloads/Matriz%20POA%20CEAS%20202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CATÁLOGO"/>
      <sheetName val="Sheet1"/>
      <sheetName val="Datos Estandar"/>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PEI SNS 2025-2028"/>
      <sheetName val="Obj"/>
      <sheetName val="Catalogo"/>
      <sheetName val="POA Gestion de la Informacion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2"/>
      <sheetName val="Sheet1"/>
      <sheetName val="PPNE2.1"/>
      <sheetName val="PPN1"/>
      <sheetName val="PPN2"/>
      <sheetName val="PPN2.1"/>
      <sheetName val="PPNE3"/>
      <sheetName val="PPNE4"/>
      <sheetName val="PPNE5"/>
      <sheetName val="Insumos"/>
    </sheetNames>
    <sheetDataSet>
      <sheetData sheetId="0"/>
      <sheetData sheetId="1"/>
      <sheetData sheetId="2"/>
      <sheetData sheetId="3"/>
      <sheetData sheetId="4"/>
      <sheetData sheetId="5"/>
      <sheetData sheetId="6">
        <row r="6">
          <cell r="E6" t="str">
            <v>REGION YUMA</v>
          </cell>
        </row>
        <row r="7">
          <cell r="E7" t="str">
            <v>HOSPITAL GENERAL Y DE ESPECIALIDADES NUESTRA SRA. DE LA ALTAGRACIA</v>
          </cell>
        </row>
        <row r="9">
          <cell r="F9">
            <v>0</v>
          </cell>
        </row>
        <row r="15">
          <cell r="F15">
            <v>110400000</v>
          </cell>
        </row>
        <row r="16">
          <cell r="F16">
            <v>0</v>
          </cell>
        </row>
        <row r="17">
          <cell r="F17">
            <v>0</v>
          </cell>
        </row>
        <row r="18">
          <cell r="F18">
            <v>293148530</v>
          </cell>
        </row>
        <row r="21">
          <cell r="F21">
            <v>0</v>
          </cell>
        </row>
        <row r="22">
          <cell r="F22"/>
        </row>
        <row r="25">
          <cell r="F25">
            <v>68000000</v>
          </cell>
        </row>
      </sheetData>
      <sheetData sheetId="7"/>
      <sheetData sheetId="8"/>
      <sheetData sheetId="9"/>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7:P214" headerRowDxfId="32" dataDxfId="31" totalsRowDxfId="30">
  <autoFilter ref="B7:P214" xr:uid="{00000000-0009-0000-0100-000001000000}"/>
  <tableColumns count="15">
    <tableColumn id="13" xr3:uid="{00000000-0010-0000-0000-00000D000000}" name="ID_Dependendencia" dataDxfId="29" totalsRowDxfId="28">
      <calculatedColumnFormula>IF(Tabla1[[#This Row],[Código_Actividad]]="","",CONCATENATE(Tabla1[[#This Row],[POA]],".",Tabla1[[#This Row],[SRS]],".",Tabla1[[#This Row],[AREA]],".",Tabla1[[#This Row],[TIPO]]))</calculatedColumnFormula>
    </tableColumn>
    <tableColumn id="14" xr3:uid="{00000000-0010-0000-0000-00000E000000}" name="POA" dataDxfId="27" totalsRowDxfId="26"/>
    <tableColumn id="15" xr3:uid="{00000000-0010-0000-0000-00000F000000}" name="SRS" dataDxfId="25" totalsRowDxfId="24"/>
    <tableColumn id="16" xr3:uid="{00000000-0010-0000-0000-000010000000}" name="AREA" dataDxfId="23" totalsRowDxfId="22"/>
    <tableColumn id="17" xr3:uid="{00000000-0010-0000-0000-000011000000}" name="TIPO" dataDxfId="21" totalsRowDxfId="20"/>
    <tableColumn id="1" xr3:uid="{00000000-0010-0000-0000-000001000000}" name="Código_Actividad" totalsRowLabel="Total" dataDxfId="19" totalsRowDxfId="18"/>
    <tableColumn id="2" xr3:uid="{3ACA5029-21F3-4516-8D7B-7BB207BD050B}" name="Actividad" dataDxfId="17" totalsRowDxfId="16">
      <calculatedColumnFormula>IFERROR(VLOOKUP(Tabla1[[#This Row],[Código_Actividad]],PPNE2!$C$9:$D$131,2,FALSE),"")</calculatedColumnFormula>
    </tableColumn>
    <tableColumn id="3" xr3:uid="{00000000-0010-0000-0000-000003000000}" name="Insumos" dataDxfId="15" totalsRowDxfId="14"/>
    <tableColumn id="10" xr3:uid="{10EEC812-265D-4A46-B425-F6D7C2B3A18D}" name="Descripción" dataDxfId="13" totalsRowDxfId="12"/>
    <tableColumn id="4" xr3:uid="{00000000-0010-0000-0000-000004000000}" name="Unidad de Medida" dataDxfId="11" totalsRowDxfId="10">
      <calculatedColumnFormula>IFERROR(VLOOKUP(Tabla1[[#This Row],[Descripción]],Insumos!$C$2:$F$520,2,),"")</calculatedColumnFormula>
    </tableColumn>
    <tableColumn id="5" xr3:uid="{00000000-0010-0000-0000-000005000000}" name="Cantidad de Insumos" dataDxfId="9" totalsRowDxfId="8"/>
    <tableColumn id="6" xr3:uid="{00000000-0010-0000-0000-000006000000}" name="Precio Unitario" dataDxfId="7" totalsRowDxfId="6">
      <calculatedColumnFormula>IFERROR(VLOOKUP(Tabla1[[#This Row],[Descripción]],Insumos!$C$2:$F$520,3,),"")</calculatedColumnFormula>
    </tableColumn>
    <tableColumn id="7" xr3:uid="{00000000-0010-0000-0000-000007000000}" name="Valor Total" totalsRowFunction="sum" dataDxfId="5" totalsRowDxfId="4">
      <calculatedColumnFormula>IFERROR(+Tabla1[[#This Row],[Precio Unitario]]*Tabla1[[#This Row],[Cantidad de Insumos]],0)</calculatedColumnFormula>
    </tableColumn>
    <tableColumn id="8" xr3:uid="{00000000-0010-0000-0000-000008000000}" name="Código Presupuestario" dataDxfId="3" totalsRowDxfId="2">
      <calculatedColumnFormula>IFERROR(VLOOKUP(Tabla1[[#This Row],[Descripción]],Insumos!$C$2:$F$520,4,),"")</calculatedColumnFormula>
    </tableColumn>
    <tableColumn id="9" xr3:uid="{00000000-0010-0000-0000-000009000000}" name="Fuente de Financiamiento" dataDxfId="1" totalsRowDxfId="0"/>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7FB51-D79C-4112-9347-B41C85A281D7}">
  <dimension ref="A1:BS298"/>
  <sheetViews>
    <sheetView topLeftCell="A17" workbookViewId="0">
      <selection activeCell="P14" sqref="P14"/>
    </sheetView>
  </sheetViews>
  <sheetFormatPr baseColWidth="10" defaultColWidth="11.42578125"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40"/>
    <col min="11" max="11" width="13.85546875" style="40" customWidth="1"/>
    <col min="12" max="71" width="11.42578125" style="40"/>
  </cols>
  <sheetData>
    <row r="1" spans="1:21" ht="15.75" x14ac:dyDescent="0.25">
      <c r="B1" s="58" t="s">
        <v>0</v>
      </c>
      <c r="C1" s="57"/>
      <c r="D1" s="57"/>
      <c r="E1" s="57"/>
      <c r="F1" s="57"/>
      <c r="G1" s="57"/>
      <c r="H1" s="57"/>
      <c r="I1" s="57"/>
    </row>
    <row r="2" spans="1:21" ht="15.75" x14ac:dyDescent="0.25">
      <c r="B2" s="58" t="s">
        <v>1</v>
      </c>
      <c r="C2" s="58"/>
      <c r="D2" s="58"/>
      <c r="E2" s="58"/>
      <c r="F2" s="58"/>
      <c r="G2" s="58"/>
      <c r="H2" s="58"/>
      <c r="I2" s="58"/>
      <c r="K2" s="268"/>
      <c r="L2" s="268"/>
      <c r="M2" s="268"/>
      <c r="N2" s="268"/>
      <c r="O2" s="268"/>
      <c r="P2" s="268"/>
      <c r="Q2" s="268"/>
      <c r="R2" s="268"/>
      <c r="S2" s="268"/>
      <c r="T2" s="268"/>
      <c r="U2" s="268"/>
    </row>
    <row r="3" spans="1:21" ht="15" x14ac:dyDescent="0.25">
      <c r="B3" s="59" t="s">
        <v>2</v>
      </c>
      <c r="C3" s="59"/>
      <c r="D3" s="59"/>
      <c r="E3" s="59"/>
      <c r="F3" s="59"/>
      <c r="G3" s="59"/>
      <c r="H3" s="59"/>
      <c r="I3" s="59"/>
      <c r="K3" s="40">
        <v>2025</v>
      </c>
      <c r="L3" s="40">
        <v>2026</v>
      </c>
      <c r="M3" s="40">
        <v>2027</v>
      </c>
      <c r="N3" s="40">
        <v>2028</v>
      </c>
    </row>
    <row r="4" spans="1:21" x14ac:dyDescent="0.2">
      <c r="B4" s="60" t="s">
        <v>3</v>
      </c>
      <c r="C4" s="60"/>
      <c r="D4" s="60"/>
      <c r="E4" s="60"/>
      <c r="F4" s="60"/>
      <c r="G4" s="60"/>
      <c r="H4" s="60"/>
      <c r="I4" s="60"/>
      <c r="K4" s="40" t="s">
        <v>4</v>
      </c>
      <c r="L4" s="40" t="s">
        <v>5</v>
      </c>
      <c r="M4" s="40" t="s">
        <v>6</v>
      </c>
      <c r="N4" s="40" t="s">
        <v>7</v>
      </c>
      <c r="O4" s="40" t="s">
        <v>8</v>
      </c>
      <c r="P4" s="40" t="s">
        <v>9</v>
      </c>
      <c r="Q4" s="40" t="s">
        <v>10</v>
      </c>
      <c r="R4" s="40" t="s">
        <v>11</v>
      </c>
      <c r="S4" s="40" t="s">
        <v>12</v>
      </c>
      <c r="T4" s="40" t="s">
        <v>13</v>
      </c>
    </row>
    <row r="5" spans="1:21" x14ac:dyDescent="0.2">
      <c r="A5" s="62"/>
      <c r="B5" s="60" t="s">
        <v>14</v>
      </c>
      <c r="C5" s="61">
        <v>2026</v>
      </c>
      <c r="D5" s="60"/>
      <c r="F5" s="60"/>
      <c r="G5" s="62"/>
      <c r="H5" s="62"/>
    </row>
    <row r="6" spans="1:21" x14ac:dyDescent="0.2">
      <c r="A6" s="4" t="s">
        <v>15</v>
      </c>
      <c r="B6" s="425" t="s">
        <v>11</v>
      </c>
      <c r="C6" s="425"/>
      <c r="D6" s="425"/>
      <c r="E6" s="425"/>
      <c r="F6" s="425"/>
      <c r="G6" s="425"/>
      <c r="H6" s="425"/>
      <c r="I6" s="426"/>
    </row>
    <row r="7" spans="1:21" x14ac:dyDescent="0.2">
      <c r="A7" s="38" t="s">
        <v>16</v>
      </c>
      <c r="B7" s="427" t="s">
        <v>17</v>
      </c>
      <c r="C7" s="427"/>
      <c r="D7" s="427"/>
      <c r="E7" s="427"/>
      <c r="F7" s="427"/>
      <c r="G7" s="427"/>
      <c r="H7" s="427"/>
      <c r="I7" s="428"/>
    </row>
    <row r="8" spans="1:21" ht="12.75" customHeight="1" x14ac:dyDescent="0.2">
      <c r="A8" s="429" t="s">
        <v>18</v>
      </c>
      <c r="B8" s="423" t="s">
        <v>19</v>
      </c>
      <c r="C8" s="423" t="s">
        <v>20</v>
      </c>
      <c r="D8" s="423" t="s">
        <v>21</v>
      </c>
      <c r="E8" s="423" t="s">
        <v>22</v>
      </c>
      <c r="F8" s="431" t="s">
        <v>23</v>
      </c>
      <c r="G8" s="431"/>
      <c r="H8" s="431"/>
      <c r="I8" s="431"/>
      <c r="K8" s="423" t="s">
        <v>24</v>
      </c>
    </row>
    <row r="9" spans="1:21" ht="31.5" customHeight="1" x14ac:dyDescent="0.2">
      <c r="A9" s="430"/>
      <c r="B9" s="424"/>
      <c r="C9" s="424"/>
      <c r="D9" s="424"/>
      <c r="E9" s="424"/>
      <c r="F9" s="6" t="s">
        <v>25</v>
      </c>
      <c r="G9" s="6" t="s">
        <v>26</v>
      </c>
      <c r="H9" s="6" t="s">
        <v>27</v>
      </c>
      <c r="I9" s="6" t="s">
        <v>28</v>
      </c>
      <c r="K9" s="424"/>
    </row>
    <row r="10" spans="1:21" x14ac:dyDescent="0.2">
      <c r="A10" s="7" t="s">
        <v>29</v>
      </c>
      <c r="B10" s="8" t="s">
        <v>30</v>
      </c>
      <c r="C10" s="49">
        <f>SUM(C11:C12)</f>
        <v>39504</v>
      </c>
      <c r="D10" s="47">
        <f t="shared" ref="D10:I10" si="0">SUM(D11:D12)</f>
        <v>42318.857142857145</v>
      </c>
      <c r="E10" s="47">
        <f t="shared" si="0"/>
        <v>45564.591470098458</v>
      </c>
      <c r="F10" s="47">
        <f t="shared" si="0"/>
        <v>9112.9182940196915</v>
      </c>
      <c r="G10" s="47">
        <f t="shared" si="0"/>
        <v>13669.377441029537</v>
      </c>
      <c r="H10" s="47">
        <f t="shared" si="0"/>
        <v>13669.377441029537</v>
      </c>
      <c r="I10" s="47">
        <f t="shared" si="0"/>
        <v>9112.9182940196915</v>
      </c>
      <c r="K10" s="47">
        <f t="shared" ref="K10" si="1">SUM(K11:K12)</f>
        <v>24686</v>
      </c>
    </row>
    <row r="11" spans="1:21" x14ac:dyDescent="0.2">
      <c r="A11" s="9" t="s">
        <v>31</v>
      </c>
      <c r="B11" s="55"/>
      <c r="C11" s="56">
        <v>17502</v>
      </c>
      <c r="D11" s="295">
        <f>(K11/7)*12</f>
        <v>20247.428571428572</v>
      </c>
      <c r="E11" s="232">
        <f>IF(C11="",0,(D11/C11)*D11)</f>
        <v>23423.515241406814</v>
      </c>
      <c r="F11" s="296">
        <f>$E11*0.2</f>
        <v>4684.7030482813634</v>
      </c>
      <c r="G11" s="296">
        <f>$E11*0.3</f>
        <v>7027.0545724220437</v>
      </c>
      <c r="H11" s="296">
        <f>$E11*0.3</f>
        <v>7027.0545724220437</v>
      </c>
      <c r="I11" s="296">
        <f t="shared" ref="I11:I12" si="2">$E11*0.2</f>
        <v>4684.7030482813634</v>
      </c>
      <c r="K11" s="50">
        <v>11811</v>
      </c>
    </row>
    <row r="12" spans="1:21" x14ac:dyDescent="0.2">
      <c r="A12" s="9" t="s">
        <v>32</v>
      </c>
      <c r="B12" s="55"/>
      <c r="C12" s="56">
        <v>22002</v>
      </c>
      <c r="D12" s="295">
        <f>(K12/7)*12</f>
        <v>22071.428571428572</v>
      </c>
      <c r="E12" s="232">
        <f>IF(C12="",0,(D12/C12)*D12)</f>
        <v>22141.076228691643</v>
      </c>
      <c r="F12" s="296">
        <f>$E12*0.2</f>
        <v>4428.215245738329</v>
      </c>
      <c r="G12" s="296">
        <f>$E12*0.3</f>
        <v>6642.3228686074926</v>
      </c>
      <c r="H12" s="296">
        <f>$E12*0.3</f>
        <v>6642.3228686074926</v>
      </c>
      <c r="I12" s="296">
        <f t="shared" si="2"/>
        <v>4428.215245738329</v>
      </c>
      <c r="K12" s="50">
        <v>12875</v>
      </c>
    </row>
    <row r="13" spans="1:21" ht="15" customHeight="1" x14ac:dyDescent="0.2">
      <c r="A13" s="7" t="s">
        <v>33</v>
      </c>
      <c r="B13" s="8" t="s">
        <v>30</v>
      </c>
      <c r="C13" s="49">
        <f>SUM(C14)</f>
        <v>59068</v>
      </c>
      <c r="D13" s="48">
        <f t="shared" ref="D13:K13" si="3">D14</f>
        <v>43525.71428571429</v>
      </c>
      <c r="E13" s="47">
        <f t="shared" si="3"/>
        <v>32072.997292639553</v>
      </c>
      <c r="F13" s="48">
        <f t="shared" si="3"/>
        <v>6414.5994585279113</v>
      </c>
      <c r="G13" s="48">
        <f t="shared" si="3"/>
        <v>9621.8991877918652</v>
      </c>
      <c r="H13" s="48">
        <f t="shared" si="3"/>
        <v>9621.8991877918652</v>
      </c>
      <c r="I13" s="47">
        <f t="shared" si="3"/>
        <v>6414.5994585279113</v>
      </c>
      <c r="K13" s="47">
        <f t="shared" si="3"/>
        <v>25390</v>
      </c>
    </row>
    <row r="14" spans="1:21" x14ac:dyDescent="0.2">
      <c r="A14" s="9" t="s">
        <v>34</v>
      </c>
      <c r="B14" s="55"/>
      <c r="C14" s="56">
        <v>59068</v>
      </c>
      <c r="D14" s="295">
        <f>(K14/7)*12</f>
        <v>43525.71428571429</v>
      </c>
      <c r="E14" s="232">
        <f>IF(C14="",0,(D14/C14)*D14)</f>
        <v>32072.997292639553</v>
      </c>
      <c r="F14" s="296">
        <f>$E14*0.2</f>
        <v>6414.5994585279113</v>
      </c>
      <c r="G14" s="296">
        <f>$E14*0.3</f>
        <v>9621.8991877918652</v>
      </c>
      <c r="H14" s="296">
        <f>$E14*0.3</f>
        <v>9621.8991877918652</v>
      </c>
      <c r="I14" s="296">
        <f>$E14*0.2</f>
        <v>6414.5994585279113</v>
      </c>
      <c r="K14" s="50">
        <v>25390</v>
      </c>
    </row>
    <row r="15" spans="1:21" x14ac:dyDescent="0.2">
      <c r="A15" s="7" t="s">
        <v>35</v>
      </c>
      <c r="B15" s="8" t="s">
        <v>36</v>
      </c>
      <c r="C15" s="49">
        <f>SUM(C16:C29)</f>
        <v>40260</v>
      </c>
      <c r="D15" s="47">
        <f t="shared" ref="D15:I15" si="4">SUM(D16:D29)</f>
        <v>4450.2857142857138</v>
      </c>
      <c r="E15" s="47">
        <f t="shared" si="4"/>
        <v>646.66138178391543</v>
      </c>
      <c r="F15" s="47">
        <f t="shared" si="4"/>
        <v>129.3322763567831</v>
      </c>
      <c r="G15" s="47">
        <f t="shared" si="4"/>
        <v>193.99841453517462</v>
      </c>
      <c r="H15" s="47">
        <f t="shared" si="4"/>
        <v>193.99841453517462</v>
      </c>
      <c r="I15" s="47">
        <f t="shared" si="4"/>
        <v>129.3322763567831</v>
      </c>
      <c r="K15" s="47">
        <f t="shared" ref="K15" si="5">SUM(K16:K29)</f>
        <v>2596</v>
      </c>
    </row>
    <row r="16" spans="1:21" x14ac:dyDescent="0.2">
      <c r="A16" s="10" t="s">
        <v>37</v>
      </c>
      <c r="B16" s="55"/>
      <c r="C16" s="56"/>
      <c r="D16" s="295">
        <f>(K16/7)*12</f>
        <v>0</v>
      </c>
      <c r="E16" s="232">
        <f t="shared" ref="E16:E29" si="6">IF(C16="",0,(D16/C16)*D16)</f>
        <v>0</v>
      </c>
      <c r="F16" s="296">
        <f t="shared" ref="F16:F32" si="7">$E16*0.2</f>
        <v>0</v>
      </c>
      <c r="G16" s="296">
        <f t="shared" ref="G16:H29" si="8">$E16*0.3</f>
        <v>0</v>
      </c>
      <c r="H16" s="296">
        <f t="shared" si="8"/>
        <v>0</v>
      </c>
      <c r="I16" s="296">
        <f t="shared" ref="I16:I29" si="9">$E16*0.2</f>
        <v>0</v>
      </c>
      <c r="K16" s="50"/>
    </row>
    <row r="17" spans="1:11" x14ac:dyDescent="0.2">
      <c r="A17" s="10" t="s">
        <v>38</v>
      </c>
      <c r="B17" s="55"/>
      <c r="C17" s="56">
        <v>5608</v>
      </c>
      <c r="D17" s="295">
        <f t="shared" ref="D17:D29" si="10">(K17/7)*12</f>
        <v>618.85714285714289</v>
      </c>
      <c r="E17" s="232">
        <f t="shared" si="6"/>
        <v>68.292468485254304</v>
      </c>
      <c r="F17" s="296">
        <f t="shared" si="7"/>
        <v>13.658493697050861</v>
      </c>
      <c r="G17" s="296">
        <f t="shared" si="8"/>
        <v>20.48774054557629</v>
      </c>
      <c r="H17" s="296">
        <f t="shared" si="8"/>
        <v>20.48774054557629</v>
      </c>
      <c r="I17" s="296">
        <f t="shared" si="9"/>
        <v>13.658493697050861</v>
      </c>
      <c r="K17" s="50">
        <v>361</v>
      </c>
    </row>
    <row r="18" spans="1:11" x14ac:dyDescent="0.2">
      <c r="A18" s="10" t="s">
        <v>39</v>
      </c>
      <c r="B18" s="55"/>
      <c r="C18" s="56"/>
      <c r="D18" s="295">
        <f t="shared" si="10"/>
        <v>0</v>
      </c>
      <c r="E18" s="232">
        <f t="shared" si="6"/>
        <v>0</v>
      </c>
      <c r="F18" s="296">
        <f t="shared" si="7"/>
        <v>0</v>
      </c>
      <c r="G18" s="296">
        <f t="shared" si="8"/>
        <v>0</v>
      </c>
      <c r="H18" s="296">
        <f t="shared" si="8"/>
        <v>0</v>
      </c>
      <c r="I18" s="296">
        <f t="shared" si="9"/>
        <v>0</v>
      </c>
      <c r="K18" s="50"/>
    </row>
    <row r="19" spans="1:11" x14ac:dyDescent="0.2">
      <c r="A19" s="10" t="s">
        <v>40</v>
      </c>
      <c r="B19" s="55"/>
      <c r="C19" s="56"/>
      <c r="D19" s="295">
        <f t="shared" si="10"/>
        <v>0</v>
      </c>
      <c r="E19" s="232">
        <f t="shared" si="6"/>
        <v>0</v>
      </c>
      <c r="F19" s="296">
        <f t="shared" si="7"/>
        <v>0</v>
      </c>
      <c r="G19" s="296">
        <f t="shared" si="8"/>
        <v>0</v>
      </c>
      <c r="H19" s="296">
        <f t="shared" si="8"/>
        <v>0</v>
      </c>
      <c r="I19" s="296">
        <f t="shared" si="9"/>
        <v>0</v>
      </c>
      <c r="K19" s="50"/>
    </row>
    <row r="20" spans="1:11" x14ac:dyDescent="0.2">
      <c r="A20" s="10" t="s">
        <v>41</v>
      </c>
      <c r="B20" s="55"/>
      <c r="C20" s="56"/>
      <c r="D20" s="295">
        <f t="shared" si="10"/>
        <v>0</v>
      </c>
      <c r="E20" s="232">
        <f t="shared" si="6"/>
        <v>0</v>
      </c>
      <c r="F20" s="296">
        <f t="shared" si="7"/>
        <v>0</v>
      </c>
      <c r="G20" s="296">
        <f t="shared" si="8"/>
        <v>0</v>
      </c>
      <c r="H20" s="296">
        <f t="shared" si="8"/>
        <v>0</v>
      </c>
      <c r="I20" s="296">
        <f t="shared" si="9"/>
        <v>0</v>
      </c>
      <c r="K20" s="50"/>
    </row>
    <row r="21" spans="1:11" x14ac:dyDescent="0.2">
      <c r="A21" s="10" t="s">
        <v>42</v>
      </c>
      <c r="B21" s="55"/>
      <c r="C21" s="56"/>
      <c r="D21" s="295">
        <f t="shared" si="10"/>
        <v>0</v>
      </c>
      <c r="E21" s="232">
        <f t="shared" si="6"/>
        <v>0</v>
      </c>
      <c r="F21" s="296">
        <f t="shared" si="7"/>
        <v>0</v>
      </c>
      <c r="G21" s="296">
        <f t="shared" si="8"/>
        <v>0</v>
      </c>
      <c r="H21" s="296">
        <f t="shared" si="8"/>
        <v>0</v>
      </c>
      <c r="I21" s="296">
        <f t="shared" si="9"/>
        <v>0</v>
      </c>
      <c r="K21" s="50"/>
    </row>
    <row r="22" spans="1:11" x14ac:dyDescent="0.2">
      <c r="A22" s="10" t="s">
        <v>43</v>
      </c>
      <c r="B22" s="55"/>
      <c r="C22" s="56">
        <v>912</v>
      </c>
      <c r="D22" s="295">
        <f t="shared" si="10"/>
        <v>154.28571428571428</v>
      </c>
      <c r="E22" s="232">
        <f t="shared" si="6"/>
        <v>26.100966702470458</v>
      </c>
      <c r="F22" s="296">
        <f t="shared" si="7"/>
        <v>5.2201933404940917</v>
      </c>
      <c r="G22" s="296">
        <f t="shared" si="8"/>
        <v>7.8302900107411375</v>
      </c>
      <c r="H22" s="296">
        <f t="shared" si="8"/>
        <v>7.8302900107411375</v>
      </c>
      <c r="I22" s="296">
        <f t="shared" si="9"/>
        <v>5.2201933404940917</v>
      </c>
      <c r="K22" s="50">
        <v>90</v>
      </c>
    </row>
    <row r="23" spans="1:11" x14ac:dyDescent="0.2">
      <c r="A23" s="10" t="s">
        <v>44</v>
      </c>
      <c r="B23" s="55"/>
      <c r="C23" s="56"/>
      <c r="D23" s="295">
        <f t="shared" si="10"/>
        <v>0</v>
      </c>
      <c r="E23" s="232">
        <f t="shared" si="6"/>
        <v>0</v>
      </c>
      <c r="F23" s="296">
        <f t="shared" si="7"/>
        <v>0</v>
      </c>
      <c r="G23" s="296">
        <f t="shared" si="8"/>
        <v>0</v>
      </c>
      <c r="H23" s="296">
        <f t="shared" si="8"/>
        <v>0</v>
      </c>
      <c r="I23" s="296">
        <f t="shared" si="9"/>
        <v>0</v>
      </c>
      <c r="K23" s="50"/>
    </row>
    <row r="24" spans="1:11" x14ac:dyDescent="0.2">
      <c r="A24" s="10" t="s">
        <v>45</v>
      </c>
      <c r="B24" s="55"/>
      <c r="C24" s="56">
        <v>4784</v>
      </c>
      <c r="D24" s="295">
        <f t="shared" si="10"/>
        <v>531.42857142857144</v>
      </c>
      <c r="E24" s="232">
        <f t="shared" si="6"/>
        <v>59.033513070780153</v>
      </c>
      <c r="F24" s="296">
        <f t="shared" si="7"/>
        <v>11.806702614156031</v>
      </c>
      <c r="G24" s="296">
        <f t="shared" si="8"/>
        <v>17.710053921234046</v>
      </c>
      <c r="H24" s="296">
        <f t="shared" si="8"/>
        <v>17.710053921234046</v>
      </c>
      <c r="I24" s="296">
        <f t="shared" si="9"/>
        <v>11.806702614156031</v>
      </c>
      <c r="K24" s="50">
        <v>310</v>
      </c>
    </row>
    <row r="25" spans="1:11" x14ac:dyDescent="0.2">
      <c r="A25" s="10" t="s">
        <v>46</v>
      </c>
      <c r="B25" s="55"/>
      <c r="C25" s="56">
        <v>6718</v>
      </c>
      <c r="D25" s="295">
        <f t="shared" si="10"/>
        <v>593.14285714285711</v>
      </c>
      <c r="E25" s="232">
        <f t="shared" si="6"/>
        <v>52.369522027328344</v>
      </c>
      <c r="F25" s="296">
        <f t="shared" si="7"/>
        <v>10.473904405465669</v>
      </c>
      <c r="G25" s="296">
        <f t="shared" si="8"/>
        <v>15.710856608198503</v>
      </c>
      <c r="H25" s="296">
        <f t="shared" si="8"/>
        <v>15.710856608198503</v>
      </c>
      <c r="I25" s="296">
        <f t="shared" si="9"/>
        <v>10.473904405465669</v>
      </c>
      <c r="K25" s="50">
        <v>346</v>
      </c>
    </row>
    <row r="26" spans="1:11" x14ac:dyDescent="0.2">
      <c r="A26" s="10" t="s">
        <v>47</v>
      </c>
      <c r="B26" s="55"/>
      <c r="C26" s="56">
        <v>6580</v>
      </c>
      <c r="D26" s="295">
        <f t="shared" si="10"/>
        <v>425.14285714285717</v>
      </c>
      <c r="E26" s="232">
        <f t="shared" si="6"/>
        <v>27.46906519446685</v>
      </c>
      <c r="F26" s="296">
        <f t="shared" si="7"/>
        <v>5.4938130388933706</v>
      </c>
      <c r="G26" s="296">
        <f t="shared" si="8"/>
        <v>8.2407195583400554</v>
      </c>
      <c r="H26" s="296">
        <f t="shared" si="8"/>
        <v>8.2407195583400554</v>
      </c>
      <c r="I26" s="296">
        <f t="shared" si="9"/>
        <v>5.4938130388933706</v>
      </c>
      <c r="K26" s="50">
        <v>248</v>
      </c>
    </row>
    <row r="27" spans="1:11" x14ac:dyDescent="0.2">
      <c r="A27" s="10" t="s">
        <v>48</v>
      </c>
      <c r="B27" s="55"/>
      <c r="C27" s="56">
        <v>5106</v>
      </c>
      <c r="D27" s="295">
        <f t="shared" si="10"/>
        <v>366.85714285714289</v>
      </c>
      <c r="E27" s="232">
        <f t="shared" si="6"/>
        <v>26.358042159284398</v>
      </c>
      <c r="F27" s="296">
        <f t="shared" si="7"/>
        <v>5.2716084318568797</v>
      </c>
      <c r="G27" s="296">
        <f t="shared" si="8"/>
        <v>7.9074126477853195</v>
      </c>
      <c r="H27" s="296">
        <f t="shared" si="8"/>
        <v>7.9074126477853195</v>
      </c>
      <c r="I27" s="296">
        <f t="shared" si="9"/>
        <v>5.2716084318568797</v>
      </c>
      <c r="K27" s="50">
        <v>214</v>
      </c>
    </row>
    <row r="28" spans="1:11" x14ac:dyDescent="0.2">
      <c r="A28" s="10" t="s">
        <v>49</v>
      </c>
      <c r="B28" s="55"/>
      <c r="C28" s="56">
        <v>6054</v>
      </c>
      <c r="D28" s="295">
        <f t="shared" si="10"/>
        <v>519.42857142857144</v>
      </c>
      <c r="E28" s="232">
        <f t="shared" si="6"/>
        <v>44.566574300681623</v>
      </c>
      <c r="F28" s="296">
        <f t="shared" si="7"/>
        <v>8.9133148601363246</v>
      </c>
      <c r="G28" s="296">
        <f>$E28*0.3</f>
        <v>13.369972290204487</v>
      </c>
      <c r="H28" s="296">
        <f t="shared" si="8"/>
        <v>13.369972290204487</v>
      </c>
      <c r="I28" s="296">
        <f t="shared" si="9"/>
        <v>8.9133148601363246</v>
      </c>
      <c r="K28" s="50">
        <v>303</v>
      </c>
    </row>
    <row r="29" spans="1:11" x14ac:dyDescent="0.2">
      <c r="A29" s="10" t="s">
        <v>50</v>
      </c>
      <c r="B29" s="55"/>
      <c r="C29" s="56">
        <v>4498</v>
      </c>
      <c r="D29" s="295">
        <f t="shared" si="10"/>
        <v>1241.1428571428571</v>
      </c>
      <c r="E29" s="232">
        <f t="shared" si="6"/>
        <v>342.47122984364927</v>
      </c>
      <c r="F29" s="296">
        <f t="shared" si="7"/>
        <v>68.494245968729857</v>
      </c>
      <c r="G29" s="296">
        <f t="shared" si="8"/>
        <v>102.74136895309478</v>
      </c>
      <c r="H29" s="296">
        <f t="shared" si="8"/>
        <v>102.74136895309478</v>
      </c>
      <c r="I29" s="296">
        <f t="shared" si="9"/>
        <v>68.494245968729857</v>
      </c>
      <c r="K29" s="50">
        <v>724</v>
      </c>
    </row>
    <row r="30" spans="1:11" x14ac:dyDescent="0.2">
      <c r="A30" s="7" t="s">
        <v>51</v>
      </c>
      <c r="B30" s="8"/>
      <c r="C30" s="49">
        <f>SUM(C31:C32)</f>
        <v>358232</v>
      </c>
      <c r="D30" s="47">
        <f t="shared" ref="D30:I30" si="11">SUM(D31:D32)</f>
        <v>287364</v>
      </c>
      <c r="E30" s="47">
        <f t="shared" si="11"/>
        <v>238024.33910279998</v>
      </c>
      <c r="F30" s="47">
        <f t="shared" si="11"/>
        <v>47604.867820560001</v>
      </c>
      <c r="G30" s="47">
        <f t="shared" si="11"/>
        <v>71407.301730840001</v>
      </c>
      <c r="H30" s="47">
        <f t="shared" si="11"/>
        <v>71407.301730840001</v>
      </c>
      <c r="I30" s="47">
        <f t="shared" si="11"/>
        <v>47604.867820560001</v>
      </c>
      <c r="K30" s="47">
        <f t="shared" ref="K30" si="12">SUM(K31:K32)</f>
        <v>167629</v>
      </c>
    </row>
    <row r="31" spans="1:11" x14ac:dyDescent="0.2">
      <c r="A31" s="9" t="s">
        <v>52</v>
      </c>
      <c r="B31" s="9" t="s">
        <v>53</v>
      </c>
      <c r="C31" s="56">
        <v>309938</v>
      </c>
      <c r="D31" s="295">
        <f>(K31/7)*12</f>
        <v>266336.57142857142</v>
      </c>
      <c r="E31" s="232">
        <f t="shared" ref="E31:E32" si="13">IF(C31="",0,(D31/C31)*D31)</f>
        <v>228868.90049082891</v>
      </c>
      <c r="F31" s="296">
        <f t="shared" si="7"/>
        <v>45773.780098165786</v>
      </c>
      <c r="G31" s="296">
        <f t="shared" ref="G31:H32" si="14">$E31*0.3</f>
        <v>68660.670147248675</v>
      </c>
      <c r="H31" s="296">
        <f t="shared" si="14"/>
        <v>68660.670147248675</v>
      </c>
      <c r="I31" s="296">
        <f t="shared" ref="I31:I32" si="15">$E31*0.2</f>
        <v>45773.780098165786</v>
      </c>
      <c r="K31" s="50">
        <v>155363</v>
      </c>
    </row>
    <row r="32" spans="1:11" x14ac:dyDescent="0.2">
      <c r="A32" s="9" t="s">
        <v>54</v>
      </c>
      <c r="B32" s="9" t="s">
        <v>55</v>
      </c>
      <c r="C32" s="56">
        <v>48294</v>
      </c>
      <c r="D32" s="295">
        <f>(K32/7)*12</f>
        <v>21027.428571428572</v>
      </c>
      <c r="E32" s="232">
        <f t="shared" si="13"/>
        <v>9155.4386119710671</v>
      </c>
      <c r="F32" s="296">
        <f t="shared" si="7"/>
        <v>1831.0877223942134</v>
      </c>
      <c r="G32" s="296">
        <f t="shared" si="14"/>
        <v>2746.6315835913201</v>
      </c>
      <c r="H32" s="296">
        <f t="shared" si="14"/>
        <v>2746.6315835913201</v>
      </c>
      <c r="I32" s="296">
        <f t="shared" si="15"/>
        <v>1831.0877223942134</v>
      </c>
      <c r="K32" s="51">
        <v>12266</v>
      </c>
    </row>
    <row r="33" spans="1:9" x14ac:dyDescent="0.2">
      <c r="A33" s="11" t="s">
        <v>56</v>
      </c>
      <c r="B33" s="12"/>
      <c r="C33" s="12"/>
      <c r="D33" s="12"/>
      <c r="E33" s="12"/>
      <c r="F33" s="12"/>
      <c r="G33" s="12"/>
      <c r="H33" s="12"/>
      <c r="I33" s="12"/>
    </row>
    <row r="34" spans="1:9" ht="38.25" x14ac:dyDescent="0.2">
      <c r="A34" s="13" t="s">
        <v>57</v>
      </c>
      <c r="B34" s="46" t="s">
        <v>58</v>
      </c>
      <c r="C34" s="46" t="s">
        <v>59</v>
      </c>
      <c r="D34" s="46" t="s">
        <v>60</v>
      </c>
      <c r="E34" s="46" t="s">
        <v>61</v>
      </c>
      <c r="F34" s="46" t="s">
        <v>62</v>
      </c>
      <c r="G34" s="46" t="s">
        <v>63</v>
      </c>
      <c r="H34" s="46" t="s">
        <v>64</v>
      </c>
      <c r="I34" s="46" t="s">
        <v>65</v>
      </c>
    </row>
    <row r="35" spans="1:9" x14ac:dyDescent="0.2">
      <c r="A35" s="53">
        <v>2022</v>
      </c>
      <c r="B35" s="52">
        <v>106</v>
      </c>
      <c r="C35" s="52">
        <v>19464</v>
      </c>
      <c r="D35" s="270">
        <f>+B35*365</f>
        <v>38690</v>
      </c>
      <c r="E35" s="52">
        <v>3115</v>
      </c>
      <c r="F35" s="269">
        <f>+E35/C35</f>
        <v>0.16003904644471845</v>
      </c>
      <c r="G35" s="270">
        <f>+E35/D35*100</f>
        <v>8.0511760144740254</v>
      </c>
      <c r="H35" s="52">
        <v>0</v>
      </c>
      <c r="I35" s="52">
        <v>0</v>
      </c>
    </row>
    <row r="36" spans="1:9" x14ac:dyDescent="0.2">
      <c r="A36" s="53">
        <v>2023</v>
      </c>
      <c r="B36" s="52">
        <v>114</v>
      </c>
      <c r="C36" s="52">
        <v>18431</v>
      </c>
      <c r="D36" s="270">
        <f t="shared" ref="D36:D37" si="16">+B36*365</f>
        <v>41610</v>
      </c>
      <c r="E36" s="52">
        <v>32.137999999999998</v>
      </c>
      <c r="F36" s="269">
        <f t="shared" ref="F36:F37" si="17">+E36/C36</f>
        <v>1.7436926916607888E-3</v>
      </c>
      <c r="G36" s="270">
        <f t="shared" ref="G36:G37" si="18">+E36/D36*100</f>
        <v>7.7236241288151888E-2</v>
      </c>
      <c r="H36" s="52">
        <v>0</v>
      </c>
      <c r="I36" s="52">
        <v>0</v>
      </c>
    </row>
    <row r="37" spans="1:9" x14ac:dyDescent="0.2">
      <c r="A37" s="54">
        <v>2024</v>
      </c>
      <c r="B37" s="52">
        <v>114</v>
      </c>
      <c r="C37" s="52">
        <v>2700</v>
      </c>
      <c r="D37" s="270">
        <f t="shared" si="16"/>
        <v>41610</v>
      </c>
      <c r="E37" s="52">
        <v>32.137999999999998</v>
      </c>
      <c r="F37" s="269">
        <f t="shared" si="17"/>
        <v>1.1902962962962962E-2</v>
      </c>
      <c r="G37" s="270">
        <f t="shared" si="18"/>
        <v>7.7236241288151888E-2</v>
      </c>
      <c r="H37" s="52">
        <v>0</v>
      </c>
      <c r="I37" s="52">
        <v>0</v>
      </c>
    </row>
    <row r="38" spans="1:9" s="40" customFormat="1" x14ac:dyDescent="0.2">
      <c r="A38" s="41"/>
      <c r="B38" s="41"/>
      <c r="C38" s="41"/>
      <c r="D38" s="41"/>
      <c r="E38" s="41"/>
      <c r="F38" s="41"/>
      <c r="G38" s="41"/>
      <c r="H38" s="41"/>
      <c r="I38" s="41"/>
    </row>
    <row r="39" spans="1:9" s="40" customFormat="1" x14ac:dyDescent="0.2">
      <c r="A39" s="41"/>
      <c r="B39" s="41"/>
      <c r="C39" s="41"/>
      <c r="D39" s="41"/>
      <c r="E39" s="41"/>
      <c r="F39" s="41"/>
      <c r="G39" s="41"/>
      <c r="H39" s="41"/>
      <c r="I39" s="41"/>
    </row>
    <row r="40" spans="1:9" s="40" customFormat="1" x14ac:dyDescent="0.2">
      <c r="A40" s="41"/>
      <c r="B40" s="41"/>
      <c r="C40" s="41"/>
      <c r="D40" s="41"/>
      <c r="E40" s="41"/>
      <c r="F40" s="41"/>
      <c r="G40" s="41"/>
      <c r="H40" s="41"/>
      <c r="I40" s="41"/>
    </row>
    <row r="41" spans="1:9" s="40" customFormat="1" x14ac:dyDescent="0.2">
      <c r="A41" s="41"/>
      <c r="B41" s="41"/>
      <c r="C41" s="41"/>
      <c r="D41" s="41"/>
      <c r="E41" s="41"/>
      <c r="F41" s="41"/>
      <c r="G41" s="41"/>
      <c r="H41" s="41"/>
      <c r="I41" s="41"/>
    </row>
    <row r="42" spans="1:9" s="40" customFormat="1" x14ac:dyDescent="0.2">
      <c r="A42" s="41"/>
      <c r="B42" s="41"/>
      <c r="C42" s="41"/>
      <c r="D42" s="41"/>
      <c r="E42" s="41"/>
      <c r="F42" s="41"/>
      <c r="G42" s="41"/>
      <c r="H42" s="41"/>
      <c r="I42" s="41"/>
    </row>
    <row r="43" spans="1:9" s="40" customFormat="1" x14ac:dyDescent="0.2">
      <c r="A43" s="41"/>
      <c r="B43" s="41"/>
      <c r="C43" s="41"/>
      <c r="D43" s="41"/>
      <c r="E43" s="41"/>
      <c r="F43" s="41"/>
      <c r="G43" s="41"/>
      <c r="H43" s="41"/>
      <c r="I43" s="41"/>
    </row>
    <row r="44" spans="1:9" s="40" customFormat="1" x14ac:dyDescent="0.2">
      <c r="A44" s="41"/>
      <c r="B44" s="41"/>
      <c r="C44" s="41"/>
      <c r="D44" s="41"/>
      <c r="E44" s="41"/>
      <c r="F44" s="41"/>
      <c r="G44" s="41"/>
      <c r="H44" s="41"/>
      <c r="I44" s="41"/>
    </row>
    <row r="45" spans="1:9" s="40" customFormat="1" x14ac:dyDescent="0.2">
      <c r="A45" s="41"/>
      <c r="B45" s="41"/>
      <c r="C45" s="41"/>
      <c r="D45" s="41"/>
      <c r="E45" s="41"/>
      <c r="F45" s="41"/>
      <c r="G45" s="41"/>
      <c r="H45" s="41"/>
      <c r="I45" s="41"/>
    </row>
    <row r="46" spans="1:9" s="40" customFormat="1" x14ac:dyDescent="0.2">
      <c r="A46" s="41"/>
      <c r="B46" s="41"/>
      <c r="C46" s="41"/>
      <c r="D46" s="41"/>
      <c r="E46" s="41"/>
      <c r="F46" s="41"/>
      <c r="G46" s="41"/>
      <c r="H46" s="41"/>
      <c r="I46" s="41"/>
    </row>
    <row r="47" spans="1:9" s="40" customFormat="1" x14ac:dyDescent="0.2">
      <c r="A47" s="41"/>
      <c r="B47" s="41"/>
      <c r="C47" s="41"/>
      <c r="D47" s="41"/>
      <c r="E47" s="41"/>
      <c r="F47" s="41"/>
      <c r="G47" s="41"/>
      <c r="H47" s="41"/>
      <c r="I47" s="41"/>
    </row>
    <row r="48" spans="1:9" s="40" customFormat="1" x14ac:dyDescent="0.2">
      <c r="A48" s="41"/>
      <c r="B48" s="41"/>
      <c r="C48" s="41"/>
      <c r="D48" s="41"/>
      <c r="E48" s="41"/>
      <c r="F48" s="41"/>
      <c r="G48" s="41"/>
      <c r="H48" s="41"/>
      <c r="I48" s="41"/>
    </row>
    <row r="49" spans="1:9" s="40" customFormat="1" x14ac:dyDescent="0.2">
      <c r="A49" s="41"/>
      <c r="B49" s="41"/>
      <c r="C49" s="41"/>
      <c r="D49" s="41"/>
      <c r="E49" s="41"/>
      <c r="F49" s="41"/>
      <c r="G49" s="41"/>
      <c r="H49" s="41"/>
      <c r="I49" s="41"/>
    </row>
    <row r="50" spans="1:9" s="40" customFormat="1" x14ac:dyDescent="0.2">
      <c r="A50" s="41"/>
      <c r="B50" s="41"/>
      <c r="C50" s="41"/>
      <c r="D50" s="41"/>
      <c r="E50" s="41"/>
      <c r="F50" s="41"/>
      <c r="G50" s="41"/>
      <c r="H50" s="41"/>
      <c r="I50" s="41"/>
    </row>
    <row r="51" spans="1:9" s="40" customFormat="1" x14ac:dyDescent="0.2">
      <c r="A51" s="41"/>
      <c r="B51" s="41"/>
      <c r="C51" s="41"/>
      <c r="D51" s="41"/>
      <c r="E51" s="41"/>
      <c r="F51" s="41"/>
      <c r="G51" s="41"/>
      <c r="H51" s="41"/>
      <c r="I51" s="41"/>
    </row>
    <row r="52" spans="1:9" s="40" customFormat="1" x14ac:dyDescent="0.2">
      <c r="A52" s="41"/>
      <c r="B52" s="41"/>
      <c r="C52" s="41"/>
      <c r="D52" s="41"/>
      <c r="E52" s="41"/>
      <c r="F52" s="41"/>
      <c r="G52" s="41"/>
      <c r="H52" s="41"/>
      <c r="I52" s="41"/>
    </row>
    <row r="53" spans="1:9" s="40" customFormat="1" x14ac:dyDescent="0.2">
      <c r="A53" s="41"/>
      <c r="B53" s="41"/>
      <c r="C53" s="41"/>
      <c r="D53" s="41"/>
      <c r="E53" s="41"/>
      <c r="F53" s="41"/>
      <c r="G53" s="41"/>
      <c r="H53" s="41"/>
      <c r="I53" s="41"/>
    </row>
    <row r="54" spans="1:9" s="40" customFormat="1" x14ac:dyDescent="0.2">
      <c r="A54" s="41"/>
      <c r="B54" s="41"/>
      <c r="C54" s="41"/>
      <c r="D54" s="41"/>
      <c r="E54" s="41"/>
      <c r="F54" s="41"/>
      <c r="G54" s="41"/>
      <c r="H54" s="41"/>
      <c r="I54" s="41"/>
    </row>
    <row r="55" spans="1:9" s="40" customFormat="1" x14ac:dyDescent="0.2">
      <c r="A55" s="41"/>
      <c r="B55" s="41"/>
      <c r="C55" s="41"/>
      <c r="D55" s="41"/>
      <c r="E55" s="41"/>
      <c r="F55" s="41"/>
      <c r="G55" s="41"/>
      <c r="H55" s="41"/>
      <c r="I55" s="41"/>
    </row>
    <row r="56" spans="1:9" s="40" customFormat="1" x14ac:dyDescent="0.2">
      <c r="A56" s="41"/>
      <c r="B56" s="41"/>
      <c r="C56" s="41"/>
      <c r="D56" s="41"/>
      <c r="E56" s="41"/>
      <c r="F56" s="41"/>
      <c r="G56" s="41"/>
      <c r="H56" s="41"/>
      <c r="I56" s="41"/>
    </row>
    <row r="57" spans="1:9" s="40" customFormat="1" x14ac:dyDescent="0.2">
      <c r="A57" s="41"/>
      <c r="B57" s="41"/>
      <c r="C57" s="41"/>
      <c r="D57" s="41"/>
      <c r="E57" s="41"/>
      <c r="F57" s="41"/>
      <c r="G57" s="41"/>
      <c r="H57" s="41"/>
      <c r="I57" s="41"/>
    </row>
    <row r="58" spans="1:9" s="40" customFormat="1" x14ac:dyDescent="0.2">
      <c r="A58" s="41"/>
      <c r="B58" s="41"/>
      <c r="C58" s="41"/>
      <c r="D58" s="41"/>
      <c r="E58" s="41"/>
      <c r="F58" s="41"/>
      <c r="G58" s="41"/>
      <c r="H58" s="41"/>
      <c r="I58" s="41"/>
    </row>
    <row r="59" spans="1:9" s="40" customFormat="1" x14ac:dyDescent="0.2">
      <c r="A59" s="41"/>
      <c r="B59" s="41"/>
      <c r="C59" s="41"/>
      <c r="D59" s="41"/>
      <c r="E59" s="41"/>
      <c r="F59" s="41"/>
      <c r="G59" s="41"/>
      <c r="H59" s="41"/>
      <c r="I59" s="41"/>
    </row>
    <row r="60" spans="1:9" s="40" customFormat="1" x14ac:dyDescent="0.2">
      <c r="A60" s="41"/>
      <c r="B60" s="41"/>
      <c r="C60" s="41"/>
      <c r="D60" s="41"/>
      <c r="E60" s="41"/>
      <c r="F60" s="41"/>
      <c r="G60" s="41"/>
      <c r="H60" s="41"/>
      <c r="I60" s="41"/>
    </row>
    <row r="61" spans="1:9" s="40" customFormat="1" x14ac:dyDescent="0.2">
      <c r="A61" s="41"/>
      <c r="B61" s="41"/>
      <c r="C61" s="41"/>
      <c r="D61" s="41"/>
      <c r="E61" s="41"/>
      <c r="F61" s="41"/>
      <c r="G61" s="41"/>
      <c r="H61" s="41"/>
      <c r="I61" s="41"/>
    </row>
    <row r="62" spans="1:9" s="40" customFormat="1" x14ac:dyDescent="0.2">
      <c r="A62" s="41"/>
      <c r="B62" s="41"/>
      <c r="C62" s="41"/>
      <c r="D62" s="41"/>
      <c r="E62" s="41"/>
      <c r="F62" s="41"/>
      <c r="G62" s="41"/>
      <c r="H62" s="41"/>
      <c r="I62" s="41"/>
    </row>
    <row r="63" spans="1:9" s="40" customFormat="1" x14ac:dyDescent="0.2">
      <c r="A63" s="41"/>
      <c r="B63" s="41"/>
      <c r="C63" s="41"/>
      <c r="D63" s="41"/>
      <c r="E63" s="41"/>
      <c r="F63" s="41"/>
      <c r="G63" s="41"/>
      <c r="H63" s="41"/>
      <c r="I63" s="41"/>
    </row>
    <row r="64" spans="1:9" s="40" customFormat="1" x14ac:dyDescent="0.2">
      <c r="A64" s="41"/>
      <c r="B64" s="41"/>
      <c r="C64" s="41"/>
      <c r="D64" s="41"/>
      <c r="E64" s="41"/>
      <c r="F64" s="41"/>
      <c r="G64" s="41"/>
      <c r="H64" s="41"/>
      <c r="I64" s="41"/>
    </row>
    <row r="65" spans="1:9" s="40" customFormat="1" x14ac:dyDescent="0.2">
      <c r="A65" s="41"/>
      <c r="B65" s="41"/>
      <c r="C65" s="41"/>
      <c r="D65" s="41"/>
      <c r="E65" s="41"/>
      <c r="F65" s="41"/>
      <c r="G65" s="41"/>
      <c r="H65" s="41"/>
      <c r="I65" s="41"/>
    </row>
    <row r="66" spans="1:9" s="40" customFormat="1" x14ac:dyDescent="0.2">
      <c r="A66" s="41"/>
      <c r="B66" s="41"/>
      <c r="C66" s="41"/>
      <c r="D66" s="41"/>
      <c r="E66" s="41"/>
      <c r="F66" s="41"/>
      <c r="G66" s="41"/>
      <c r="H66" s="41"/>
      <c r="I66" s="41"/>
    </row>
    <row r="67" spans="1:9" s="40" customFormat="1" x14ac:dyDescent="0.2">
      <c r="A67" s="41"/>
      <c r="B67" s="41"/>
      <c r="C67" s="41"/>
      <c r="D67" s="41"/>
      <c r="E67" s="41"/>
      <c r="F67" s="41"/>
      <c r="G67" s="41"/>
      <c r="H67" s="41"/>
      <c r="I67" s="41"/>
    </row>
    <row r="68" spans="1:9" s="40" customFormat="1" x14ac:dyDescent="0.2">
      <c r="A68" s="41"/>
      <c r="B68" s="41"/>
      <c r="C68" s="41"/>
      <c r="D68" s="41"/>
      <c r="E68" s="41"/>
      <c r="F68" s="41"/>
      <c r="G68" s="41"/>
      <c r="H68" s="41"/>
      <c r="I68" s="41"/>
    </row>
    <row r="69" spans="1:9" s="40" customFormat="1" x14ac:dyDescent="0.2">
      <c r="A69" s="41"/>
      <c r="B69" s="41"/>
      <c r="C69" s="41"/>
      <c r="D69" s="41"/>
      <c r="E69" s="41"/>
      <c r="F69" s="41"/>
      <c r="G69" s="41"/>
      <c r="H69" s="41"/>
      <c r="I69" s="41"/>
    </row>
    <row r="70" spans="1:9" s="40" customFormat="1" x14ac:dyDescent="0.2">
      <c r="A70" s="41"/>
      <c r="B70" s="41"/>
      <c r="C70" s="41"/>
      <c r="D70" s="41"/>
      <c r="E70" s="41"/>
      <c r="F70" s="41"/>
      <c r="G70" s="41"/>
      <c r="H70" s="41"/>
      <c r="I70" s="41"/>
    </row>
    <row r="71" spans="1:9" s="40" customFormat="1" x14ac:dyDescent="0.2">
      <c r="A71" s="41"/>
      <c r="B71" s="41"/>
      <c r="C71" s="41"/>
      <c r="D71" s="41"/>
      <c r="E71" s="41"/>
      <c r="F71" s="41"/>
      <c r="G71" s="41"/>
      <c r="H71" s="41"/>
      <c r="I71" s="41"/>
    </row>
    <row r="72" spans="1:9" s="40" customFormat="1" x14ac:dyDescent="0.2">
      <c r="A72" s="41"/>
      <c r="B72" s="41"/>
      <c r="C72" s="41"/>
      <c r="D72" s="41"/>
      <c r="E72" s="41"/>
      <c r="F72" s="41"/>
      <c r="G72" s="41"/>
      <c r="H72" s="41"/>
      <c r="I72" s="41"/>
    </row>
    <row r="73" spans="1:9" s="40" customFormat="1" x14ac:dyDescent="0.2">
      <c r="A73" s="41"/>
      <c r="B73" s="41"/>
      <c r="C73" s="41"/>
      <c r="D73" s="41"/>
      <c r="E73" s="41"/>
      <c r="F73" s="41"/>
      <c r="G73" s="41"/>
      <c r="H73" s="41"/>
      <c r="I73" s="41"/>
    </row>
    <row r="74" spans="1:9" s="40" customFormat="1" x14ac:dyDescent="0.2">
      <c r="A74" s="41"/>
      <c r="B74" s="41"/>
      <c r="C74" s="41"/>
      <c r="D74" s="41"/>
      <c r="E74" s="41"/>
      <c r="F74" s="41"/>
      <c r="G74" s="41"/>
      <c r="H74" s="41"/>
      <c r="I74" s="41"/>
    </row>
    <row r="75" spans="1:9" s="40" customFormat="1" x14ac:dyDescent="0.2">
      <c r="A75" s="41"/>
      <c r="B75" s="41"/>
      <c r="C75" s="41"/>
      <c r="D75" s="41"/>
      <c r="E75" s="41"/>
      <c r="F75" s="41"/>
      <c r="G75" s="41"/>
      <c r="H75" s="41"/>
      <c r="I75" s="41"/>
    </row>
    <row r="76" spans="1:9" s="40" customFormat="1" x14ac:dyDescent="0.2">
      <c r="A76" s="41"/>
      <c r="B76" s="41"/>
      <c r="C76" s="41"/>
      <c r="D76" s="41"/>
      <c r="E76" s="41"/>
      <c r="F76" s="41"/>
      <c r="G76" s="41"/>
      <c r="H76" s="41"/>
      <c r="I76" s="41"/>
    </row>
    <row r="77" spans="1:9" s="40" customFormat="1" x14ac:dyDescent="0.2">
      <c r="A77" s="41"/>
      <c r="B77" s="41"/>
      <c r="C77" s="41"/>
      <c r="D77" s="41"/>
      <c r="E77" s="41"/>
      <c r="F77" s="41"/>
      <c r="G77" s="41"/>
      <c r="H77" s="41"/>
      <c r="I77" s="41"/>
    </row>
    <row r="78" spans="1:9" s="40" customFormat="1" x14ac:dyDescent="0.2">
      <c r="A78" s="41"/>
      <c r="B78" s="41"/>
      <c r="C78" s="41"/>
      <c r="D78" s="41"/>
      <c r="E78" s="41"/>
      <c r="F78" s="41"/>
      <c r="G78" s="41"/>
      <c r="H78" s="41"/>
      <c r="I78" s="41"/>
    </row>
    <row r="79" spans="1:9" s="40" customFormat="1" x14ac:dyDescent="0.2">
      <c r="A79" s="41"/>
      <c r="B79" s="41"/>
      <c r="C79" s="41"/>
      <c r="D79" s="41"/>
      <c r="E79" s="41"/>
      <c r="F79" s="41"/>
      <c r="G79" s="41"/>
      <c r="H79" s="41"/>
      <c r="I79" s="41"/>
    </row>
    <row r="80" spans="1:9" s="40" customFormat="1" x14ac:dyDescent="0.2">
      <c r="A80" s="41"/>
      <c r="B80" s="41"/>
      <c r="C80" s="41"/>
      <c r="D80" s="41"/>
      <c r="E80" s="41"/>
      <c r="F80" s="41"/>
      <c r="G80" s="41"/>
      <c r="H80" s="41"/>
      <c r="I80" s="41"/>
    </row>
    <row r="81" spans="1:9" s="40" customFormat="1" x14ac:dyDescent="0.2">
      <c r="A81" s="41"/>
      <c r="B81" s="41"/>
      <c r="C81" s="41"/>
      <c r="D81" s="41"/>
      <c r="E81" s="41"/>
      <c r="F81" s="41"/>
      <c r="G81" s="41"/>
      <c r="H81" s="41"/>
      <c r="I81" s="41"/>
    </row>
    <row r="82" spans="1:9" s="40" customFormat="1" x14ac:dyDescent="0.2">
      <c r="A82" s="41"/>
      <c r="B82" s="41"/>
      <c r="C82" s="41"/>
      <c r="D82" s="41"/>
      <c r="E82" s="41"/>
      <c r="F82" s="41"/>
      <c r="G82" s="41"/>
      <c r="H82" s="41"/>
      <c r="I82" s="41"/>
    </row>
    <row r="83" spans="1:9" s="40" customFormat="1" x14ac:dyDescent="0.2">
      <c r="A83" s="41"/>
      <c r="B83" s="41"/>
      <c r="C83" s="41"/>
      <c r="D83" s="41"/>
      <c r="E83" s="41"/>
      <c r="F83" s="41"/>
      <c r="G83" s="41"/>
      <c r="H83" s="41"/>
      <c r="I83" s="41"/>
    </row>
    <row r="84" spans="1:9" s="40" customFormat="1" x14ac:dyDescent="0.2">
      <c r="A84" s="41"/>
      <c r="B84" s="41"/>
      <c r="C84" s="41"/>
      <c r="D84" s="41"/>
      <c r="E84" s="41"/>
      <c r="F84" s="41"/>
      <c r="G84" s="41"/>
      <c r="H84" s="41"/>
      <c r="I84" s="41"/>
    </row>
    <row r="85" spans="1:9" s="40" customFormat="1" x14ac:dyDescent="0.2">
      <c r="A85" s="41"/>
      <c r="B85" s="41"/>
      <c r="C85" s="41"/>
      <c r="D85" s="41"/>
      <c r="E85" s="41"/>
      <c r="F85" s="41"/>
      <c r="G85" s="41"/>
      <c r="H85" s="41"/>
      <c r="I85" s="41"/>
    </row>
    <row r="86" spans="1:9" s="40" customFormat="1" x14ac:dyDescent="0.2">
      <c r="A86" s="41"/>
      <c r="B86" s="41"/>
      <c r="C86" s="41"/>
      <c r="D86" s="41"/>
      <c r="E86" s="41"/>
      <c r="F86" s="41"/>
      <c r="G86" s="41"/>
      <c r="H86" s="41"/>
      <c r="I86" s="41"/>
    </row>
    <row r="87" spans="1:9" s="40" customFormat="1" x14ac:dyDescent="0.2">
      <c r="A87" s="41"/>
      <c r="B87" s="41"/>
      <c r="C87" s="41"/>
      <c r="D87" s="41"/>
      <c r="E87" s="41"/>
      <c r="F87" s="41"/>
      <c r="G87" s="41"/>
      <c r="H87" s="41"/>
      <c r="I87" s="41"/>
    </row>
    <row r="88" spans="1:9" s="40" customFormat="1" x14ac:dyDescent="0.2">
      <c r="A88" s="41"/>
      <c r="B88" s="41"/>
      <c r="C88" s="41"/>
      <c r="D88" s="41"/>
      <c r="E88" s="41"/>
      <c r="F88" s="41"/>
      <c r="G88" s="41"/>
      <c r="H88" s="41"/>
      <c r="I88" s="41"/>
    </row>
    <row r="89" spans="1:9" s="40" customFormat="1" x14ac:dyDescent="0.2">
      <c r="A89" s="41"/>
      <c r="B89" s="41"/>
      <c r="C89" s="41"/>
      <c r="D89" s="41"/>
      <c r="E89" s="41"/>
      <c r="F89" s="41"/>
      <c r="G89" s="41"/>
      <c r="H89" s="41"/>
      <c r="I89" s="41"/>
    </row>
    <row r="90" spans="1:9" s="40" customFormat="1" x14ac:dyDescent="0.2">
      <c r="A90" s="41"/>
      <c r="B90" s="41"/>
      <c r="C90" s="41"/>
      <c r="D90" s="41"/>
      <c r="E90" s="41"/>
      <c r="F90" s="41"/>
      <c r="G90" s="41"/>
      <c r="H90" s="41"/>
      <c r="I90" s="41"/>
    </row>
    <row r="91" spans="1:9" s="40" customFormat="1" x14ac:dyDescent="0.2">
      <c r="A91" s="41"/>
      <c r="B91" s="41"/>
      <c r="C91" s="41"/>
      <c r="D91" s="41"/>
      <c r="E91" s="41"/>
      <c r="F91" s="41"/>
      <c r="G91" s="41"/>
      <c r="H91" s="41"/>
      <c r="I91" s="41"/>
    </row>
    <row r="92" spans="1:9" s="40" customFormat="1" x14ac:dyDescent="0.2">
      <c r="A92" s="41"/>
      <c r="B92" s="41"/>
      <c r="C92" s="41"/>
      <c r="D92" s="41"/>
      <c r="E92" s="41"/>
      <c r="F92" s="41"/>
      <c r="G92" s="41"/>
      <c r="H92" s="41"/>
      <c r="I92" s="41"/>
    </row>
    <row r="93" spans="1:9" s="40" customFormat="1" x14ac:dyDescent="0.2">
      <c r="A93" s="41"/>
      <c r="B93" s="41"/>
      <c r="C93" s="41"/>
      <c r="D93" s="41"/>
      <c r="E93" s="41"/>
      <c r="F93" s="41"/>
      <c r="G93" s="41"/>
      <c r="H93" s="41"/>
      <c r="I93" s="41"/>
    </row>
    <row r="94" spans="1:9" s="40" customFormat="1" x14ac:dyDescent="0.2">
      <c r="A94" s="41"/>
      <c r="B94" s="41"/>
      <c r="C94" s="41"/>
      <c r="D94" s="41"/>
      <c r="E94" s="41"/>
      <c r="F94" s="41"/>
      <c r="G94" s="41"/>
      <c r="H94" s="41"/>
      <c r="I94" s="41"/>
    </row>
    <row r="95" spans="1:9" s="40" customFormat="1" x14ac:dyDescent="0.2">
      <c r="A95" s="41"/>
      <c r="B95" s="41"/>
      <c r="C95" s="41"/>
      <c r="D95" s="41"/>
      <c r="E95" s="41"/>
      <c r="F95" s="41"/>
      <c r="G95" s="41"/>
      <c r="H95" s="41"/>
      <c r="I95" s="41"/>
    </row>
    <row r="96" spans="1:9" s="40" customFormat="1" x14ac:dyDescent="0.2">
      <c r="A96" s="41"/>
      <c r="B96" s="41"/>
      <c r="C96" s="41"/>
      <c r="D96" s="41"/>
      <c r="E96" s="41"/>
      <c r="F96" s="41"/>
      <c r="G96" s="41"/>
      <c r="H96" s="41"/>
      <c r="I96" s="41"/>
    </row>
    <row r="97" spans="1:9" s="40" customFormat="1" x14ac:dyDescent="0.2">
      <c r="A97" s="41"/>
      <c r="B97" s="41"/>
      <c r="C97" s="41"/>
      <c r="D97" s="41"/>
      <c r="E97" s="41"/>
      <c r="F97" s="41"/>
      <c r="G97" s="41"/>
      <c r="H97" s="41"/>
      <c r="I97" s="41"/>
    </row>
    <row r="98" spans="1:9" s="40" customFormat="1" x14ac:dyDescent="0.2">
      <c r="A98" s="41"/>
      <c r="B98" s="41"/>
      <c r="C98" s="41"/>
      <c r="D98" s="41"/>
      <c r="E98" s="41"/>
      <c r="F98" s="41"/>
      <c r="G98" s="41"/>
      <c r="H98" s="41"/>
      <c r="I98" s="41"/>
    </row>
    <row r="99" spans="1:9" s="40" customFormat="1" x14ac:dyDescent="0.2">
      <c r="A99" s="41"/>
      <c r="B99" s="41"/>
      <c r="C99" s="41"/>
      <c r="D99" s="41"/>
      <c r="E99" s="41"/>
      <c r="F99" s="41"/>
      <c r="G99" s="41"/>
      <c r="H99" s="41"/>
      <c r="I99" s="41"/>
    </row>
    <row r="100" spans="1:9" s="40" customFormat="1" x14ac:dyDescent="0.2">
      <c r="A100" s="41"/>
      <c r="B100" s="41"/>
      <c r="C100" s="41"/>
      <c r="D100" s="41"/>
      <c r="E100" s="41"/>
      <c r="F100" s="41"/>
      <c r="G100" s="41"/>
      <c r="H100" s="41"/>
      <c r="I100" s="41"/>
    </row>
    <row r="101" spans="1:9" s="40" customFormat="1" x14ac:dyDescent="0.2">
      <c r="A101" s="41"/>
      <c r="B101" s="41"/>
      <c r="C101" s="41"/>
      <c r="D101" s="41"/>
      <c r="E101" s="41"/>
      <c r="F101" s="41"/>
      <c r="G101" s="41"/>
      <c r="H101" s="41"/>
      <c r="I101" s="41"/>
    </row>
    <row r="102" spans="1:9" s="40" customFormat="1" x14ac:dyDescent="0.2">
      <c r="A102" s="41"/>
      <c r="B102" s="41"/>
      <c r="C102" s="41"/>
      <c r="D102" s="41"/>
      <c r="E102" s="41"/>
      <c r="F102" s="41"/>
      <c r="G102" s="41"/>
      <c r="H102" s="41"/>
      <c r="I102" s="41"/>
    </row>
    <row r="103" spans="1:9" s="40" customFormat="1" x14ac:dyDescent="0.2">
      <c r="A103" s="41"/>
      <c r="B103" s="41"/>
      <c r="C103" s="41"/>
      <c r="D103" s="41"/>
      <c r="E103" s="41"/>
      <c r="F103" s="41"/>
      <c r="G103" s="41"/>
      <c r="H103" s="41"/>
      <c r="I103" s="41"/>
    </row>
    <row r="104" spans="1:9" s="40" customFormat="1" x14ac:dyDescent="0.2">
      <c r="A104" s="41"/>
      <c r="B104" s="41"/>
      <c r="C104" s="41"/>
      <c r="D104" s="41"/>
      <c r="E104" s="41"/>
      <c r="F104" s="41"/>
      <c r="G104" s="41"/>
      <c r="H104" s="41"/>
      <c r="I104" s="41"/>
    </row>
    <row r="105" spans="1:9" s="40" customFormat="1" x14ac:dyDescent="0.2">
      <c r="A105" s="41"/>
      <c r="B105" s="41"/>
      <c r="C105" s="41"/>
      <c r="D105" s="41"/>
      <c r="E105" s="41"/>
      <c r="F105" s="41"/>
      <c r="G105" s="41"/>
      <c r="H105" s="41"/>
      <c r="I105" s="41"/>
    </row>
    <row r="106" spans="1:9" s="40" customFormat="1" x14ac:dyDescent="0.2">
      <c r="A106" s="41"/>
      <c r="B106" s="41"/>
      <c r="C106" s="41"/>
      <c r="D106" s="41"/>
      <c r="E106" s="41"/>
      <c r="F106" s="41"/>
      <c r="G106" s="41"/>
      <c r="H106" s="41"/>
      <c r="I106" s="41"/>
    </row>
    <row r="107" spans="1:9" s="40" customFormat="1" x14ac:dyDescent="0.2">
      <c r="A107" s="41"/>
      <c r="B107" s="41"/>
      <c r="C107" s="41"/>
      <c r="D107" s="41"/>
      <c r="E107" s="41"/>
      <c r="F107" s="41"/>
      <c r="G107" s="41"/>
      <c r="H107" s="41"/>
      <c r="I107" s="41"/>
    </row>
    <row r="108" spans="1:9" s="40" customFormat="1" x14ac:dyDescent="0.2">
      <c r="A108" s="41"/>
      <c r="B108" s="41"/>
      <c r="C108" s="41"/>
      <c r="D108" s="41"/>
      <c r="E108" s="41"/>
      <c r="F108" s="41"/>
      <c r="G108" s="41"/>
      <c r="H108" s="41"/>
      <c r="I108" s="41"/>
    </row>
    <row r="109" spans="1:9" s="40" customFormat="1" x14ac:dyDescent="0.2">
      <c r="A109" s="41"/>
      <c r="B109" s="41"/>
      <c r="C109" s="41"/>
      <c r="D109" s="41"/>
      <c r="E109" s="41"/>
      <c r="F109" s="41"/>
      <c r="G109" s="41"/>
      <c r="H109" s="41"/>
      <c r="I109" s="41"/>
    </row>
    <row r="110" spans="1:9" s="40" customFormat="1" x14ac:dyDescent="0.2">
      <c r="A110" s="41"/>
      <c r="B110" s="41"/>
      <c r="C110" s="41"/>
      <c r="D110" s="41"/>
      <c r="E110" s="41"/>
      <c r="F110" s="41"/>
      <c r="G110" s="41"/>
      <c r="H110" s="41"/>
      <c r="I110" s="41"/>
    </row>
    <row r="111" spans="1:9" s="40" customFormat="1" x14ac:dyDescent="0.2">
      <c r="A111" s="41"/>
      <c r="B111" s="41"/>
      <c r="C111" s="41"/>
      <c r="D111" s="41"/>
      <c r="E111" s="41"/>
      <c r="F111" s="41"/>
      <c r="G111" s="41"/>
      <c r="H111" s="41"/>
      <c r="I111" s="41"/>
    </row>
    <row r="112" spans="1:9" s="40" customFormat="1" x14ac:dyDescent="0.2">
      <c r="A112" s="41"/>
      <c r="B112" s="41"/>
      <c r="C112" s="41"/>
      <c r="D112" s="41"/>
      <c r="E112" s="41"/>
      <c r="F112" s="41"/>
      <c r="G112" s="41"/>
      <c r="H112" s="41"/>
      <c r="I112" s="41"/>
    </row>
    <row r="113" spans="1:9" s="40" customFormat="1" x14ac:dyDescent="0.2">
      <c r="A113" s="41"/>
      <c r="B113" s="41"/>
      <c r="C113" s="41"/>
      <c r="D113" s="41"/>
      <c r="E113" s="41"/>
      <c r="F113" s="41"/>
      <c r="G113" s="41"/>
      <c r="H113" s="41"/>
      <c r="I113" s="41"/>
    </row>
    <row r="114" spans="1:9" s="40" customFormat="1" x14ac:dyDescent="0.2">
      <c r="A114" s="41"/>
      <c r="B114" s="41"/>
      <c r="C114" s="41"/>
      <c r="D114" s="41"/>
      <c r="E114" s="41"/>
      <c r="F114" s="41"/>
      <c r="G114" s="41"/>
      <c r="H114" s="41"/>
      <c r="I114" s="41"/>
    </row>
    <row r="115" spans="1:9" s="40" customFormat="1" x14ac:dyDescent="0.2">
      <c r="A115" s="41"/>
      <c r="B115" s="41"/>
      <c r="C115" s="41"/>
      <c r="D115" s="41"/>
      <c r="E115" s="41"/>
      <c r="F115" s="41"/>
      <c r="G115" s="41"/>
      <c r="H115" s="41"/>
      <c r="I115" s="41"/>
    </row>
    <row r="116" spans="1:9" s="40" customFormat="1" x14ac:dyDescent="0.2">
      <c r="A116" s="41"/>
      <c r="B116" s="41"/>
      <c r="C116" s="41"/>
      <c r="D116" s="41"/>
      <c r="E116" s="41"/>
      <c r="F116" s="41"/>
      <c r="G116" s="41"/>
      <c r="H116" s="41"/>
      <c r="I116" s="41"/>
    </row>
    <row r="117" spans="1:9" s="40" customFormat="1" x14ac:dyDescent="0.2">
      <c r="A117" s="41"/>
      <c r="B117" s="41"/>
      <c r="C117" s="41"/>
      <c r="D117" s="41"/>
      <c r="E117" s="41"/>
      <c r="F117" s="41"/>
      <c r="G117" s="41"/>
      <c r="H117" s="41"/>
      <c r="I117" s="41"/>
    </row>
    <row r="118" spans="1:9" s="40" customFormat="1" x14ac:dyDescent="0.2">
      <c r="A118" s="41"/>
      <c r="B118" s="41"/>
      <c r="C118" s="41"/>
      <c r="D118" s="41"/>
      <c r="E118" s="41"/>
      <c r="F118" s="41"/>
      <c r="G118" s="41"/>
      <c r="H118" s="41"/>
      <c r="I118" s="41"/>
    </row>
    <row r="119" spans="1:9" s="40" customFormat="1" x14ac:dyDescent="0.2">
      <c r="A119" s="41"/>
      <c r="B119" s="41"/>
      <c r="C119" s="41"/>
      <c r="D119" s="41"/>
      <c r="E119" s="41"/>
      <c r="F119" s="41"/>
      <c r="G119" s="41"/>
      <c r="H119" s="41"/>
      <c r="I119" s="41"/>
    </row>
    <row r="120" spans="1:9" s="40" customFormat="1" x14ac:dyDescent="0.2">
      <c r="A120" s="41"/>
      <c r="B120" s="41"/>
      <c r="C120" s="41"/>
      <c r="D120" s="41"/>
      <c r="E120" s="41"/>
      <c r="F120" s="41"/>
      <c r="G120" s="41"/>
      <c r="H120" s="41"/>
      <c r="I120" s="41"/>
    </row>
    <row r="121" spans="1:9" s="40" customFormat="1" x14ac:dyDescent="0.2">
      <c r="A121" s="41"/>
      <c r="B121" s="41"/>
      <c r="C121" s="41"/>
      <c r="D121" s="41"/>
      <c r="E121" s="41"/>
      <c r="F121" s="41"/>
      <c r="G121" s="41"/>
      <c r="H121" s="41"/>
      <c r="I121" s="41"/>
    </row>
    <row r="122" spans="1:9" s="40" customFormat="1" x14ac:dyDescent="0.2">
      <c r="A122" s="41"/>
      <c r="B122" s="41"/>
      <c r="C122" s="41"/>
      <c r="D122" s="41"/>
      <c r="E122" s="41"/>
      <c r="F122" s="41"/>
      <c r="G122" s="41"/>
      <c r="H122" s="41"/>
      <c r="I122" s="41"/>
    </row>
    <row r="123" spans="1:9" s="40" customFormat="1" x14ac:dyDescent="0.2">
      <c r="A123" s="41"/>
      <c r="B123" s="41"/>
      <c r="C123" s="41"/>
      <c r="D123" s="41"/>
      <c r="E123" s="41"/>
      <c r="F123" s="41"/>
      <c r="G123" s="41"/>
      <c r="H123" s="41"/>
      <c r="I123" s="41"/>
    </row>
    <row r="124" spans="1:9" s="40" customFormat="1" x14ac:dyDescent="0.2">
      <c r="A124" s="41"/>
      <c r="B124" s="41"/>
      <c r="C124" s="41"/>
      <c r="D124" s="41"/>
      <c r="E124" s="41"/>
      <c r="F124" s="41"/>
      <c r="G124" s="41"/>
      <c r="H124" s="41"/>
      <c r="I124" s="41"/>
    </row>
    <row r="125" spans="1:9" s="40" customFormat="1" x14ac:dyDescent="0.2">
      <c r="A125" s="41"/>
      <c r="B125" s="41"/>
      <c r="C125" s="41"/>
      <c r="D125" s="41"/>
      <c r="E125" s="41"/>
      <c r="F125" s="41"/>
      <c r="G125" s="41"/>
      <c r="H125" s="41"/>
      <c r="I125" s="41"/>
    </row>
    <row r="126" spans="1:9" s="40" customFormat="1" x14ac:dyDescent="0.2">
      <c r="A126" s="41"/>
      <c r="B126" s="41"/>
      <c r="C126" s="41"/>
      <c r="D126" s="41"/>
      <c r="E126" s="41"/>
      <c r="F126" s="41"/>
      <c r="G126" s="41"/>
      <c r="H126" s="41"/>
      <c r="I126" s="41"/>
    </row>
    <row r="127" spans="1:9" s="40" customFormat="1" x14ac:dyDescent="0.2">
      <c r="A127" s="41"/>
      <c r="B127" s="41"/>
      <c r="C127" s="41"/>
      <c r="D127" s="41"/>
      <c r="E127" s="41"/>
      <c r="F127" s="41"/>
      <c r="G127" s="41"/>
      <c r="H127" s="41"/>
      <c r="I127" s="41"/>
    </row>
    <row r="128" spans="1:9" s="40" customFormat="1" x14ac:dyDescent="0.2">
      <c r="A128" s="41"/>
      <c r="B128" s="41"/>
      <c r="C128" s="41"/>
      <c r="D128" s="41"/>
      <c r="E128" s="41"/>
      <c r="F128" s="41"/>
      <c r="G128" s="41"/>
      <c r="H128" s="41"/>
      <c r="I128" s="41"/>
    </row>
    <row r="129" spans="1:9" s="40" customFormat="1" x14ac:dyDescent="0.2">
      <c r="A129" s="41"/>
      <c r="B129" s="41"/>
      <c r="C129" s="41"/>
      <c r="D129" s="41"/>
      <c r="E129" s="41"/>
      <c r="F129" s="41"/>
      <c r="G129" s="41"/>
      <c r="H129" s="41"/>
      <c r="I129" s="41"/>
    </row>
    <row r="130" spans="1:9" s="40" customFormat="1" x14ac:dyDescent="0.2">
      <c r="A130" s="41"/>
      <c r="B130" s="41"/>
      <c r="C130" s="41"/>
      <c r="D130" s="41"/>
      <c r="E130" s="41"/>
      <c r="F130" s="41"/>
      <c r="G130" s="41"/>
      <c r="H130" s="41"/>
      <c r="I130" s="41"/>
    </row>
    <row r="131" spans="1:9" s="40" customFormat="1" x14ac:dyDescent="0.2">
      <c r="A131" s="41"/>
      <c r="B131" s="41"/>
      <c r="C131" s="41"/>
      <c r="D131" s="41"/>
      <c r="E131" s="41"/>
      <c r="F131" s="41"/>
      <c r="G131" s="41"/>
      <c r="H131" s="41"/>
      <c r="I131" s="41"/>
    </row>
    <row r="132" spans="1:9" s="40" customFormat="1" x14ac:dyDescent="0.2">
      <c r="A132" s="41"/>
      <c r="B132" s="41"/>
      <c r="C132" s="41"/>
      <c r="D132" s="41"/>
      <c r="E132" s="41"/>
      <c r="F132" s="41"/>
      <c r="G132" s="41"/>
      <c r="H132" s="41"/>
      <c r="I132" s="41"/>
    </row>
    <row r="133" spans="1:9" s="40" customFormat="1" x14ac:dyDescent="0.2">
      <c r="A133" s="41"/>
      <c r="B133" s="41"/>
      <c r="C133" s="41"/>
      <c r="D133" s="41"/>
      <c r="E133" s="41"/>
      <c r="F133" s="41"/>
      <c r="G133" s="41"/>
      <c r="H133" s="41"/>
      <c r="I133" s="41"/>
    </row>
    <row r="134" spans="1:9" s="40" customFormat="1" x14ac:dyDescent="0.2">
      <c r="A134" s="41"/>
      <c r="B134" s="41"/>
      <c r="C134" s="41"/>
      <c r="D134" s="41"/>
      <c r="E134" s="41"/>
      <c r="F134" s="41"/>
      <c r="G134" s="41"/>
      <c r="H134" s="41"/>
      <c r="I134" s="41"/>
    </row>
    <row r="135" spans="1:9" s="40" customFormat="1" x14ac:dyDescent="0.2">
      <c r="A135" s="41"/>
      <c r="B135" s="41"/>
      <c r="C135" s="41"/>
      <c r="D135" s="41"/>
      <c r="E135" s="41"/>
      <c r="F135" s="41"/>
      <c r="G135" s="41"/>
      <c r="H135" s="41"/>
      <c r="I135" s="41"/>
    </row>
    <row r="136" spans="1:9" s="40" customFormat="1" x14ac:dyDescent="0.2">
      <c r="A136" s="41"/>
      <c r="B136" s="41"/>
      <c r="C136" s="41"/>
      <c r="D136" s="41"/>
      <c r="E136" s="41"/>
      <c r="F136" s="41"/>
      <c r="G136" s="41"/>
      <c r="H136" s="41"/>
      <c r="I136" s="41"/>
    </row>
    <row r="137" spans="1:9" s="40" customFormat="1" x14ac:dyDescent="0.2">
      <c r="A137" s="41"/>
      <c r="B137" s="41"/>
      <c r="C137" s="41"/>
      <c r="D137" s="41"/>
      <c r="E137" s="41"/>
      <c r="F137" s="41"/>
      <c r="G137" s="41"/>
      <c r="H137" s="41"/>
      <c r="I137" s="41"/>
    </row>
    <row r="138" spans="1:9" s="40" customFormat="1" x14ac:dyDescent="0.2">
      <c r="A138" s="41"/>
      <c r="B138" s="41"/>
      <c r="C138" s="41"/>
      <c r="D138" s="41"/>
      <c r="E138" s="41"/>
      <c r="F138" s="41"/>
      <c r="G138" s="41"/>
      <c r="H138" s="41"/>
      <c r="I138" s="41"/>
    </row>
    <row r="139" spans="1:9" s="40" customFormat="1" x14ac:dyDescent="0.2">
      <c r="A139" s="41"/>
      <c r="B139" s="41"/>
      <c r="C139" s="41"/>
      <c r="D139" s="41"/>
      <c r="E139" s="41"/>
      <c r="F139" s="41"/>
      <c r="G139" s="41"/>
      <c r="H139" s="41"/>
      <c r="I139" s="41"/>
    </row>
    <row r="140" spans="1:9" s="40" customFormat="1" x14ac:dyDescent="0.2">
      <c r="A140" s="41"/>
      <c r="B140" s="41"/>
      <c r="C140" s="41"/>
      <c r="D140" s="41"/>
      <c r="E140" s="41"/>
      <c r="F140" s="41"/>
      <c r="G140" s="41"/>
      <c r="H140" s="41"/>
      <c r="I140" s="41"/>
    </row>
    <row r="141" spans="1:9" s="40" customFormat="1" x14ac:dyDescent="0.2">
      <c r="A141" s="41"/>
      <c r="B141" s="41"/>
      <c r="C141" s="41"/>
      <c r="D141" s="41"/>
      <c r="E141" s="41"/>
      <c r="F141" s="41"/>
      <c r="G141" s="41"/>
      <c r="H141" s="41"/>
      <c r="I141" s="41"/>
    </row>
    <row r="142" spans="1:9" s="40" customFormat="1" x14ac:dyDescent="0.2">
      <c r="A142" s="41"/>
      <c r="B142" s="41"/>
      <c r="C142" s="41"/>
      <c r="D142" s="41"/>
      <c r="E142" s="41"/>
      <c r="F142" s="41"/>
      <c r="G142" s="41"/>
      <c r="H142" s="41"/>
      <c r="I142" s="41"/>
    </row>
    <row r="143" spans="1:9" s="40" customFormat="1" x14ac:dyDescent="0.2">
      <c r="A143" s="41"/>
      <c r="B143" s="41"/>
      <c r="C143" s="41"/>
      <c r="D143" s="41"/>
      <c r="E143" s="41"/>
      <c r="F143" s="41"/>
      <c r="G143" s="41"/>
      <c r="H143" s="41"/>
      <c r="I143" s="41"/>
    </row>
    <row r="144" spans="1:9" s="40" customFormat="1" x14ac:dyDescent="0.2">
      <c r="A144" s="41"/>
      <c r="B144" s="41"/>
      <c r="C144" s="41"/>
      <c r="D144" s="41"/>
      <c r="E144" s="41"/>
      <c r="F144" s="41"/>
      <c r="G144" s="41"/>
      <c r="H144" s="41"/>
      <c r="I144" s="41"/>
    </row>
    <row r="145" spans="1:9" s="40" customFormat="1" x14ac:dyDescent="0.2">
      <c r="A145" s="41"/>
      <c r="B145" s="41"/>
      <c r="C145" s="41"/>
      <c r="D145" s="41"/>
      <c r="E145" s="41"/>
      <c r="F145" s="41"/>
      <c r="G145" s="41"/>
      <c r="H145" s="41"/>
      <c r="I145" s="41"/>
    </row>
    <row r="146" spans="1:9" s="40" customFormat="1" x14ac:dyDescent="0.2">
      <c r="A146" s="41"/>
      <c r="B146" s="41"/>
      <c r="C146" s="41"/>
      <c r="D146" s="41"/>
      <c r="E146" s="41"/>
      <c r="F146" s="41"/>
      <c r="G146" s="41"/>
      <c r="H146" s="41"/>
      <c r="I146" s="41"/>
    </row>
    <row r="147" spans="1:9" s="40" customFormat="1" x14ac:dyDescent="0.2">
      <c r="A147" s="41"/>
      <c r="B147" s="41"/>
      <c r="C147" s="41"/>
      <c r="D147" s="41"/>
      <c r="E147" s="41"/>
      <c r="F147" s="41"/>
      <c r="G147" s="41"/>
      <c r="H147" s="41"/>
      <c r="I147" s="41"/>
    </row>
    <row r="148" spans="1:9" s="40" customFormat="1" x14ac:dyDescent="0.2">
      <c r="A148" s="41"/>
      <c r="B148" s="41"/>
      <c r="C148" s="41"/>
      <c r="D148" s="41"/>
      <c r="E148" s="41"/>
      <c r="F148" s="41"/>
      <c r="G148" s="41"/>
      <c r="H148" s="41"/>
      <c r="I148" s="41"/>
    </row>
    <row r="149" spans="1:9" s="40" customFormat="1" x14ac:dyDescent="0.2">
      <c r="A149" s="41"/>
      <c r="B149" s="41"/>
      <c r="C149" s="41"/>
      <c r="D149" s="41"/>
      <c r="E149" s="41"/>
      <c r="F149" s="41"/>
      <c r="G149" s="41"/>
      <c r="H149" s="41"/>
      <c r="I149" s="41"/>
    </row>
    <row r="150" spans="1:9" s="40" customFormat="1" x14ac:dyDescent="0.2">
      <c r="A150" s="41"/>
      <c r="B150" s="41"/>
      <c r="C150" s="41"/>
      <c r="D150" s="41"/>
      <c r="E150" s="41"/>
      <c r="F150" s="41"/>
      <c r="G150" s="41"/>
      <c r="H150" s="41"/>
      <c r="I150" s="41"/>
    </row>
    <row r="151" spans="1:9" s="40" customFormat="1" x14ac:dyDescent="0.2">
      <c r="A151" s="41"/>
      <c r="B151" s="41"/>
      <c r="C151" s="41"/>
      <c r="D151" s="41"/>
      <c r="E151" s="41"/>
      <c r="F151" s="41"/>
      <c r="G151" s="41"/>
      <c r="H151" s="41"/>
      <c r="I151" s="41"/>
    </row>
    <row r="152" spans="1:9" s="40" customFormat="1" x14ac:dyDescent="0.2">
      <c r="A152" s="41"/>
      <c r="B152" s="41"/>
      <c r="C152" s="41"/>
      <c r="D152" s="41"/>
      <c r="E152" s="41"/>
      <c r="F152" s="41"/>
      <c r="G152" s="41"/>
      <c r="H152" s="41"/>
      <c r="I152" s="41"/>
    </row>
    <row r="153" spans="1:9" s="40" customFormat="1" x14ac:dyDescent="0.2">
      <c r="A153" s="41"/>
      <c r="B153" s="41"/>
      <c r="C153" s="41"/>
      <c r="D153" s="41"/>
      <c r="E153" s="41"/>
      <c r="F153" s="41"/>
      <c r="G153" s="41"/>
      <c r="H153" s="41"/>
      <c r="I153" s="41"/>
    </row>
    <row r="154" spans="1:9" s="40" customFormat="1" x14ac:dyDescent="0.2">
      <c r="A154" s="41"/>
      <c r="B154" s="41"/>
      <c r="C154" s="41"/>
      <c r="D154" s="41"/>
      <c r="E154" s="41"/>
      <c r="F154" s="41"/>
      <c r="G154" s="41"/>
      <c r="H154" s="41"/>
      <c r="I154" s="41"/>
    </row>
    <row r="155" spans="1:9" s="40" customFormat="1" x14ac:dyDescent="0.2">
      <c r="A155" s="41"/>
      <c r="B155" s="41"/>
      <c r="C155" s="41"/>
      <c r="D155" s="41"/>
      <c r="E155" s="41"/>
      <c r="F155" s="41"/>
      <c r="G155" s="41"/>
      <c r="H155" s="41"/>
      <c r="I155" s="41"/>
    </row>
    <row r="156" spans="1:9" s="40" customFormat="1" x14ac:dyDescent="0.2">
      <c r="A156" s="41"/>
      <c r="B156" s="41"/>
      <c r="C156" s="41"/>
      <c r="D156" s="41"/>
      <c r="E156" s="41"/>
      <c r="F156" s="41"/>
      <c r="G156" s="41"/>
      <c r="H156" s="41"/>
      <c r="I156" s="41"/>
    </row>
    <row r="157" spans="1:9" s="40" customFormat="1" x14ac:dyDescent="0.2">
      <c r="A157" s="41"/>
      <c r="B157" s="41"/>
      <c r="C157" s="41"/>
      <c r="D157" s="41"/>
      <c r="E157" s="41"/>
      <c r="F157" s="41"/>
      <c r="G157" s="41"/>
      <c r="H157" s="41"/>
      <c r="I157" s="41"/>
    </row>
    <row r="158" spans="1:9" s="40" customFormat="1" x14ac:dyDescent="0.2">
      <c r="A158" s="41"/>
      <c r="B158" s="41"/>
      <c r="C158" s="41"/>
      <c r="D158" s="41"/>
      <c r="E158" s="41"/>
      <c r="F158" s="41"/>
      <c r="G158" s="41"/>
      <c r="H158" s="41"/>
      <c r="I158" s="41"/>
    </row>
    <row r="159" spans="1:9" s="40" customFormat="1" x14ac:dyDescent="0.2">
      <c r="A159" s="41"/>
      <c r="B159" s="41"/>
      <c r="C159" s="41"/>
      <c r="D159" s="41"/>
      <c r="E159" s="41"/>
      <c r="F159" s="41"/>
      <c r="G159" s="41"/>
      <c r="H159" s="41"/>
      <c r="I159" s="41"/>
    </row>
    <row r="160" spans="1:9" s="40" customFormat="1" x14ac:dyDescent="0.2">
      <c r="A160" s="41"/>
      <c r="B160" s="41"/>
      <c r="C160" s="41"/>
      <c r="D160" s="41"/>
      <c r="E160" s="41"/>
      <c r="F160" s="41"/>
      <c r="G160" s="41"/>
      <c r="H160" s="41"/>
      <c r="I160" s="41"/>
    </row>
    <row r="161" spans="1:9" s="40" customFormat="1" x14ac:dyDescent="0.2">
      <c r="A161" s="41"/>
      <c r="B161" s="41"/>
      <c r="C161" s="41"/>
      <c r="D161" s="41"/>
      <c r="E161" s="41"/>
      <c r="F161" s="41"/>
      <c r="G161" s="41"/>
      <c r="H161" s="41"/>
      <c r="I161" s="41"/>
    </row>
    <row r="162" spans="1:9" s="40" customFormat="1" x14ac:dyDescent="0.2">
      <c r="A162" s="41"/>
      <c r="B162" s="41"/>
      <c r="C162" s="41"/>
      <c r="D162" s="41"/>
      <c r="E162" s="41"/>
      <c r="F162" s="41"/>
      <c r="G162" s="41"/>
      <c r="H162" s="41"/>
      <c r="I162" s="41"/>
    </row>
    <row r="163" spans="1:9" s="40" customFormat="1" x14ac:dyDescent="0.2">
      <c r="A163" s="41"/>
      <c r="B163" s="41"/>
      <c r="C163" s="41"/>
      <c r="D163" s="41"/>
      <c r="E163" s="41"/>
      <c r="F163" s="41"/>
      <c r="G163" s="41"/>
      <c r="H163" s="41"/>
      <c r="I163" s="41"/>
    </row>
    <row r="164" spans="1:9" s="40" customFormat="1" x14ac:dyDescent="0.2">
      <c r="A164" s="41"/>
      <c r="B164" s="41"/>
      <c r="C164" s="41"/>
      <c r="D164" s="41"/>
      <c r="E164" s="41"/>
      <c r="F164" s="41"/>
      <c r="G164" s="41"/>
      <c r="H164" s="41"/>
      <c r="I164" s="41"/>
    </row>
    <row r="165" spans="1:9" s="40" customFormat="1" x14ac:dyDescent="0.2">
      <c r="A165" s="41"/>
      <c r="B165" s="41"/>
      <c r="C165" s="41"/>
      <c r="D165" s="41"/>
      <c r="E165" s="41"/>
      <c r="F165" s="41"/>
      <c r="G165" s="41"/>
      <c r="H165" s="41"/>
      <c r="I165" s="41"/>
    </row>
    <row r="166" spans="1:9" s="40" customFormat="1" x14ac:dyDescent="0.2">
      <c r="A166" s="41"/>
      <c r="B166" s="41"/>
      <c r="C166" s="41"/>
      <c r="D166" s="41"/>
      <c r="E166" s="41"/>
      <c r="F166" s="41"/>
      <c r="G166" s="41"/>
      <c r="H166" s="41"/>
      <c r="I166" s="41"/>
    </row>
    <row r="167" spans="1:9" s="40" customFormat="1" x14ac:dyDescent="0.2">
      <c r="A167" s="41"/>
      <c r="B167" s="41"/>
      <c r="C167" s="41"/>
      <c r="D167" s="41"/>
      <c r="E167" s="41"/>
      <c r="F167" s="41"/>
      <c r="G167" s="41"/>
      <c r="H167" s="41"/>
      <c r="I167" s="41"/>
    </row>
    <row r="168" spans="1:9" s="40" customFormat="1" x14ac:dyDescent="0.2">
      <c r="A168" s="41"/>
      <c r="B168" s="41"/>
      <c r="C168" s="41"/>
      <c r="D168" s="41"/>
      <c r="E168" s="41"/>
      <c r="F168" s="41"/>
      <c r="G168" s="41"/>
      <c r="H168" s="41"/>
      <c r="I168" s="41"/>
    </row>
    <row r="169" spans="1:9" s="40" customFormat="1" x14ac:dyDescent="0.2">
      <c r="A169" s="41"/>
      <c r="B169" s="41"/>
      <c r="C169" s="41"/>
      <c r="D169" s="41"/>
      <c r="E169" s="41"/>
      <c r="F169" s="41"/>
      <c r="G169" s="41"/>
      <c r="H169" s="41"/>
      <c r="I169" s="41"/>
    </row>
    <row r="170" spans="1:9" s="40" customFormat="1" x14ac:dyDescent="0.2">
      <c r="A170" s="41"/>
      <c r="B170" s="41"/>
      <c r="C170" s="41"/>
      <c r="D170" s="41"/>
      <c r="E170" s="41"/>
      <c r="F170" s="41"/>
      <c r="G170" s="41"/>
      <c r="H170" s="41"/>
      <c r="I170" s="41"/>
    </row>
    <row r="171" spans="1:9" s="40" customFormat="1" x14ac:dyDescent="0.2">
      <c r="A171" s="41"/>
      <c r="B171" s="41"/>
      <c r="C171" s="41"/>
      <c r="D171" s="41"/>
      <c r="E171" s="41"/>
      <c r="F171" s="41"/>
      <c r="G171" s="41"/>
      <c r="H171" s="41"/>
      <c r="I171" s="41"/>
    </row>
    <row r="172" spans="1:9" s="40" customFormat="1" x14ac:dyDescent="0.2">
      <c r="A172" s="41"/>
      <c r="B172" s="41"/>
      <c r="C172" s="41"/>
      <c r="D172" s="41"/>
      <c r="E172" s="41"/>
      <c r="F172" s="41"/>
      <c r="G172" s="41"/>
      <c r="H172" s="41"/>
      <c r="I172" s="41"/>
    </row>
    <row r="173" spans="1:9" s="40" customFormat="1" x14ac:dyDescent="0.2">
      <c r="A173" s="41"/>
      <c r="B173" s="41"/>
      <c r="C173" s="41"/>
      <c r="D173" s="41"/>
      <c r="E173" s="41"/>
      <c r="F173" s="41"/>
      <c r="G173" s="41"/>
      <c r="H173" s="41"/>
      <c r="I173" s="41"/>
    </row>
    <row r="174" spans="1:9" s="40" customFormat="1" x14ac:dyDescent="0.2">
      <c r="A174" s="41"/>
      <c r="B174" s="41"/>
      <c r="C174" s="41"/>
      <c r="D174" s="41"/>
      <c r="E174" s="41"/>
      <c r="F174" s="41"/>
      <c r="G174" s="41"/>
      <c r="H174" s="41"/>
      <c r="I174" s="41"/>
    </row>
    <row r="175" spans="1:9" s="40" customFormat="1" x14ac:dyDescent="0.2">
      <c r="A175" s="41"/>
      <c r="B175" s="41"/>
      <c r="C175" s="41"/>
      <c r="D175" s="41"/>
      <c r="E175" s="41"/>
      <c r="F175" s="41"/>
      <c r="G175" s="41"/>
      <c r="H175" s="41"/>
      <c r="I175" s="41"/>
    </row>
    <row r="176" spans="1:9" s="40" customFormat="1" x14ac:dyDescent="0.2">
      <c r="A176" s="41"/>
      <c r="B176" s="41"/>
      <c r="C176" s="41"/>
      <c r="D176" s="41"/>
      <c r="E176" s="41"/>
      <c r="F176" s="41"/>
      <c r="G176" s="41"/>
      <c r="H176" s="41"/>
      <c r="I176" s="41"/>
    </row>
    <row r="177" spans="1:9" s="40" customFormat="1" x14ac:dyDescent="0.2">
      <c r="A177" s="41"/>
      <c r="B177" s="41"/>
      <c r="C177" s="41"/>
      <c r="D177" s="41"/>
      <c r="E177" s="41"/>
      <c r="F177" s="41"/>
      <c r="G177" s="41"/>
      <c r="H177" s="41"/>
      <c r="I177" s="41"/>
    </row>
    <row r="178" spans="1:9" s="40" customFormat="1" x14ac:dyDescent="0.2">
      <c r="A178" s="41"/>
      <c r="B178" s="41"/>
      <c r="C178" s="41"/>
      <c r="D178" s="41"/>
      <c r="E178" s="41"/>
      <c r="F178" s="41"/>
      <c r="G178" s="41"/>
      <c r="H178" s="41"/>
      <c r="I178" s="41"/>
    </row>
    <row r="179" spans="1:9" s="40" customFormat="1" x14ac:dyDescent="0.2">
      <c r="A179" s="41"/>
      <c r="B179" s="41"/>
      <c r="C179" s="41"/>
      <c r="D179" s="41"/>
      <c r="E179" s="41"/>
      <c r="F179" s="41"/>
      <c r="G179" s="41"/>
      <c r="H179" s="41"/>
      <c r="I179" s="41"/>
    </row>
    <row r="180" spans="1:9" s="40" customFormat="1" x14ac:dyDescent="0.2">
      <c r="A180" s="41"/>
      <c r="B180" s="41"/>
      <c r="C180" s="41"/>
      <c r="D180" s="41"/>
      <c r="E180" s="41"/>
      <c r="F180" s="41"/>
      <c r="G180" s="41"/>
      <c r="H180" s="41"/>
      <c r="I180" s="41"/>
    </row>
    <row r="181" spans="1:9" s="40" customFormat="1" x14ac:dyDescent="0.2">
      <c r="A181" s="41"/>
      <c r="B181" s="41"/>
      <c r="C181" s="41"/>
      <c r="D181" s="41"/>
      <c r="E181" s="41"/>
      <c r="F181" s="41"/>
      <c r="G181" s="41"/>
      <c r="H181" s="41"/>
      <c r="I181" s="41"/>
    </row>
    <row r="182" spans="1:9" s="40" customFormat="1" x14ac:dyDescent="0.2">
      <c r="A182" s="41"/>
      <c r="B182" s="41"/>
      <c r="C182" s="41"/>
      <c r="D182" s="41"/>
      <c r="E182" s="41"/>
      <c r="F182" s="41"/>
      <c r="G182" s="41"/>
      <c r="H182" s="41"/>
      <c r="I182" s="41"/>
    </row>
    <row r="183" spans="1:9" s="40" customFormat="1" x14ac:dyDescent="0.2">
      <c r="A183" s="41"/>
      <c r="B183" s="41"/>
      <c r="C183" s="41"/>
      <c r="D183" s="41"/>
      <c r="E183" s="41"/>
      <c r="F183" s="41"/>
      <c r="G183" s="41"/>
      <c r="H183" s="41"/>
      <c r="I183" s="41"/>
    </row>
    <row r="184" spans="1:9" s="40" customFormat="1" x14ac:dyDescent="0.2">
      <c r="A184" s="41"/>
      <c r="B184" s="41"/>
      <c r="C184" s="41"/>
      <c r="D184" s="41"/>
      <c r="E184" s="41"/>
      <c r="F184" s="41"/>
      <c r="G184" s="41"/>
      <c r="H184" s="41"/>
      <c r="I184" s="41"/>
    </row>
    <row r="185" spans="1:9" s="40" customFormat="1" x14ac:dyDescent="0.2">
      <c r="A185" s="41"/>
      <c r="B185" s="41"/>
      <c r="C185" s="41"/>
      <c r="D185" s="41"/>
      <c r="E185" s="41"/>
      <c r="F185" s="41"/>
      <c r="G185" s="41"/>
      <c r="H185" s="41"/>
      <c r="I185" s="41"/>
    </row>
    <row r="186" spans="1:9" s="40" customFormat="1" x14ac:dyDescent="0.2">
      <c r="A186" s="41"/>
      <c r="B186" s="41"/>
      <c r="C186" s="41"/>
      <c r="D186" s="41"/>
      <c r="E186" s="41"/>
      <c r="F186" s="41"/>
      <c r="G186" s="41"/>
      <c r="H186" s="41"/>
      <c r="I186" s="41"/>
    </row>
    <row r="187" spans="1:9" s="40" customFormat="1" x14ac:dyDescent="0.2">
      <c r="A187" s="41"/>
      <c r="B187" s="41"/>
      <c r="C187" s="41"/>
      <c r="D187" s="41"/>
      <c r="E187" s="41"/>
      <c r="F187" s="41"/>
      <c r="G187" s="41"/>
      <c r="H187" s="41"/>
      <c r="I187" s="41"/>
    </row>
    <row r="188" spans="1:9" s="40" customFormat="1" x14ac:dyDescent="0.2">
      <c r="A188" s="41"/>
      <c r="B188" s="41"/>
      <c r="C188" s="41"/>
      <c r="D188" s="41"/>
      <c r="E188" s="41"/>
      <c r="F188" s="41"/>
      <c r="G188" s="41"/>
      <c r="H188" s="41"/>
      <c r="I188" s="41"/>
    </row>
    <row r="189" spans="1:9" s="40" customFormat="1" x14ac:dyDescent="0.2">
      <c r="A189" s="41"/>
      <c r="B189" s="41"/>
      <c r="C189" s="41"/>
      <c r="D189" s="41"/>
      <c r="E189" s="41"/>
      <c r="F189" s="41"/>
      <c r="G189" s="41"/>
      <c r="H189" s="41"/>
      <c r="I189" s="41"/>
    </row>
    <row r="190" spans="1:9" s="40" customFormat="1" x14ac:dyDescent="0.2">
      <c r="A190" s="41"/>
      <c r="B190" s="41"/>
      <c r="C190" s="41"/>
      <c r="D190" s="41"/>
      <c r="E190" s="41"/>
      <c r="F190" s="41"/>
      <c r="G190" s="41"/>
      <c r="H190" s="41"/>
      <c r="I190" s="41"/>
    </row>
    <row r="191" spans="1:9" s="40" customFormat="1" x14ac:dyDescent="0.2">
      <c r="A191" s="41"/>
      <c r="B191" s="41"/>
      <c r="C191" s="41"/>
      <c r="D191" s="41"/>
      <c r="E191" s="41"/>
      <c r="F191" s="41"/>
      <c r="G191" s="41"/>
      <c r="H191" s="41"/>
      <c r="I191" s="41"/>
    </row>
    <row r="192" spans="1:9" s="40" customFormat="1" x14ac:dyDescent="0.2">
      <c r="A192" s="41"/>
      <c r="B192" s="41"/>
      <c r="C192" s="41"/>
      <c r="D192" s="41"/>
      <c r="E192" s="41"/>
      <c r="F192" s="41"/>
      <c r="G192" s="41"/>
      <c r="H192" s="41"/>
      <c r="I192" s="41"/>
    </row>
    <row r="193" spans="1:9" s="40" customFormat="1" x14ac:dyDescent="0.2">
      <c r="A193" s="41"/>
      <c r="B193" s="41"/>
      <c r="C193" s="41"/>
      <c r="D193" s="41"/>
      <c r="E193" s="41"/>
      <c r="F193" s="41"/>
      <c r="G193" s="41"/>
      <c r="H193" s="41"/>
      <c r="I193" s="41"/>
    </row>
    <row r="194" spans="1:9" s="40" customFormat="1" x14ac:dyDescent="0.2">
      <c r="A194" s="41"/>
      <c r="B194" s="41"/>
      <c r="C194" s="41"/>
      <c r="D194" s="41"/>
      <c r="E194" s="41"/>
      <c r="F194" s="41"/>
      <c r="G194" s="41"/>
      <c r="H194" s="41"/>
      <c r="I194" s="41"/>
    </row>
    <row r="195" spans="1:9" s="40" customFormat="1" x14ac:dyDescent="0.2">
      <c r="A195" s="41"/>
      <c r="B195" s="41"/>
      <c r="C195" s="41"/>
      <c r="D195" s="41"/>
      <c r="E195" s="41"/>
      <c r="F195" s="41"/>
      <c r="G195" s="41"/>
      <c r="H195" s="41"/>
      <c r="I195" s="41"/>
    </row>
    <row r="196" spans="1:9" s="40" customFormat="1" x14ac:dyDescent="0.2">
      <c r="A196" s="41"/>
      <c r="B196" s="41"/>
      <c r="C196" s="41"/>
      <c r="D196" s="41"/>
      <c r="E196" s="41"/>
      <c r="F196" s="41"/>
      <c r="G196" s="41"/>
      <c r="H196" s="41"/>
      <c r="I196" s="41"/>
    </row>
    <row r="197" spans="1:9" s="40" customFormat="1" x14ac:dyDescent="0.2">
      <c r="A197" s="41"/>
      <c r="B197" s="41"/>
      <c r="C197" s="41"/>
      <c r="D197" s="41"/>
      <c r="E197" s="41"/>
      <c r="F197" s="41"/>
      <c r="G197" s="41"/>
      <c r="H197" s="41"/>
      <c r="I197" s="41"/>
    </row>
    <row r="198" spans="1:9" s="40" customFormat="1" x14ac:dyDescent="0.2">
      <c r="A198" s="41"/>
      <c r="B198" s="41"/>
      <c r="C198" s="41"/>
      <c r="D198" s="41"/>
      <c r="E198" s="41"/>
      <c r="F198" s="41"/>
      <c r="G198" s="41"/>
      <c r="H198" s="41"/>
      <c r="I198" s="41"/>
    </row>
    <row r="199" spans="1:9" s="40" customFormat="1" x14ac:dyDescent="0.2">
      <c r="A199" s="41"/>
      <c r="B199" s="41"/>
      <c r="C199" s="41"/>
      <c r="D199" s="41"/>
      <c r="E199" s="41"/>
      <c r="F199" s="41"/>
      <c r="G199" s="41"/>
      <c r="H199" s="41"/>
      <c r="I199" s="41"/>
    </row>
    <row r="200" spans="1:9" s="40" customFormat="1" x14ac:dyDescent="0.2">
      <c r="A200" s="41"/>
      <c r="B200" s="41"/>
      <c r="C200" s="41"/>
      <c r="D200" s="41"/>
      <c r="E200" s="41"/>
      <c r="F200" s="41"/>
      <c r="G200" s="41"/>
      <c r="H200" s="41"/>
      <c r="I200" s="41"/>
    </row>
    <row r="201" spans="1:9" s="40" customFormat="1" x14ac:dyDescent="0.2">
      <c r="A201" s="41"/>
      <c r="B201" s="41"/>
      <c r="C201" s="41"/>
      <c r="D201" s="41"/>
      <c r="E201" s="41"/>
      <c r="F201" s="41"/>
      <c r="G201" s="41"/>
      <c r="H201" s="41"/>
      <c r="I201" s="41"/>
    </row>
    <row r="202" spans="1:9" s="40" customFormat="1" x14ac:dyDescent="0.2">
      <c r="A202" s="41"/>
      <c r="B202" s="41"/>
      <c r="C202" s="41"/>
      <c r="D202" s="41"/>
      <c r="E202" s="41"/>
      <c r="F202" s="41"/>
      <c r="G202" s="41"/>
      <c r="H202" s="41"/>
      <c r="I202" s="41"/>
    </row>
    <row r="203" spans="1:9" s="40" customFormat="1" x14ac:dyDescent="0.2">
      <c r="A203" s="41"/>
      <c r="B203" s="41"/>
      <c r="C203" s="41"/>
      <c r="D203" s="41"/>
      <c r="E203" s="41"/>
      <c r="F203" s="41"/>
      <c r="G203" s="41"/>
      <c r="H203" s="41"/>
      <c r="I203" s="41"/>
    </row>
    <row r="204" spans="1:9" s="40" customFormat="1" x14ac:dyDescent="0.2">
      <c r="A204" s="41"/>
      <c r="B204" s="41"/>
      <c r="C204" s="41"/>
      <c r="D204" s="41"/>
      <c r="E204" s="41"/>
      <c r="F204" s="41"/>
      <c r="G204" s="41"/>
      <c r="H204" s="41"/>
      <c r="I204" s="41"/>
    </row>
    <row r="205" spans="1:9" s="40" customFormat="1" x14ac:dyDescent="0.2">
      <c r="A205" s="41"/>
      <c r="B205" s="41"/>
      <c r="C205" s="41"/>
      <c r="D205" s="41"/>
      <c r="E205" s="41"/>
      <c r="F205" s="41"/>
      <c r="G205" s="41"/>
      <c r="H205" s="41"/>
      <c r="I205" s="41"/>
    </row>
    <row r="206" spans="1:9" s="40" customFormat="1" x14ac:dyDescent="0.2">
      <c r="A206" s="41"/>
      <c r="B206" s="41"/>
      <c r="C206" s="41"/>
      <c r="D206" s="41"/>
      <c r="E206" s="41"/>
      <c r="F206" s="41"/>
      <c r="G206" s="41"/>
      <c r="H206" s="41"/>
      <c r="I206" s="41"/>
    </row>
    <row r="207" spans="1:9" s="40" customFormat="1" x14ac:dyDescent="0.2">
      <c r="A207" s="41"/>
      <c r="B207" s="41"/>
      <c r="C207" s="41"/>
      <c r="D207" s="41"/>
      <c r="E207" s="41"/>
      <c r="F207" s="41"/>
      <c r="G207" s="41"/>
      <c r="H207" s="41"/>
      <c r="I207" s="41"/>
    </row>
    <row r="208" spans="1:9" s="40" customFormat="1" x14ac:dyDescent="0.2">
      <c r="A208" s="41"/>
      <c r="B208" s="41"/>
      <c r="C208" s="41"/>
      <c r="D208" s="41"/>
      <c r="E208" s="41"/>
      <c r="F208" s="41"/>
      <c r="G208" s="41"/>
      <c r="H208" s="41"/>
      <c r="I208" s="41"/>
    </row>
    <row r="209" spans="1:9" s="40" customFormat="1" x14ac:dyDescent="0.2">
      <c r="A209" s="41"/>
      <c r="B209" s="41"/>
      <c r="C209" s="41"/>
      <c r="D209" s="41"/>
      <c r="E209" s="41"/>
      <c r="F209" s="41"/>
      <c r="G209" s="41"/>
      <c r="H209" s="41"/>
      <c r="I209" s="41"/>
    </row>
    <row r="210" spans="1:9" s="40" customFormat="1" x14ac:dyDescent="0.2">
      <c r="A210" s="41"/>
      <c r="B210" s="41"/>
      <c r="C210" s="41"/>
      <c r="D210" s="41"/>
      <c r="E210" s="41"/>
      <c r="F210" s="41"/>
      <c r="G210" s="41"/>
      <c r="H210" s="41"/>
      <c r="I210" s="41"/>
    </row>
    <row r="211" spans="1:9" s="40" customFormat="1" x14ac:dyDescent="0.2">
      <c r="A211" s="41"/>
      <c r="B211" s="41"/>
      <c r="C211" s="41"/>
      <c r="D211" s="41"/>
      <c r="E211" s="41"/>
      <c r="F211" s="41"/>
      <c r="G211" s="41"/>
      <c r="H211" s="41"/>
      <c r="I211" s="41"/>
    </row>
    <row r="212" spans="1:9" s="40" customFormat="1" x14ac:dyDescent="0.2">
      <c r="A212" s="41"/>
      <c r="B212" s="41"/>
      <c r="C212" s="41"/>
      <c r="D212" s="41"/>
      <c r="E212" s="41"/>
      <c r="F212" s="41"/>
      <c r="G212" s="41"/>
      <c r="H212" s="41"/>
      <c r="I212" s="41"/>
    </row>
    <row r="213" spans="1:9" s="40" customFormat="1" x14ac:dyDescent="0.2">
      <c r="A213" s="41"/>
      <c r="B213" s="41"/>
      <c r="C213" s="41"/>
      <c r="D213" s="41"/>
      <c r="E213" s="41"/>
      <c r="F213" s="41"/>
      <c r="G213" s="41"/>
      <c r="H213" s="41"/>
      <c r="I213" s="41"/>
    </row>
    <row r="214" spans="1:9" s="40" customFormat="1" x14ac:dyDescent="0.2">
      <c r="A214" s="41"/>
      <c r="B214" s="41"/>
      <c r="C214" s="41"/>
      <c r="D214" s="41"/>
      <c r="E214" s="41"/>
      <c r="F214" s="41"/>
      <c r="G214" s="41"/>
      <c r="H214" s="41"/>
      <c r="I214" s="41"/>
    </row>
    <row r="215" spans="1:9" s="40" customFormat="1" x14ac:dyDescent="0.2">
      <c r="A215" s="41"/>
      <c r="B215" s="41"/>
      <c r="C215" s="41"/>
      <c r="D215" s="41"/>
      <c r="E215" s="41"/>
      <c r="F215" s="41"/>
      <c r="G215" s="41"/>
      <c r="H215" s="41"/>
      <c r="I215" s="41"/>
    </row>
    <row r="216" spans="1:9" s="40" customFormat="1" x14ac:dyDescent="0.2">
      <c r="A216" s="41"/>
      <c r="B216" s="41"/>
      <c r="C216" s="41"/>
      <c r="D216" s="41"/>
      <c r="E216" s="41"/>
      <c r="F216" s="41"/>
      <c r="G216" s="41"/>
      <c r="H216" s="41"/>
      <c r="I216" s="41"/>
    </row>
    <row r="217" spans="1:9" s="40" customFormat="1" x14ac:dyDescent="0.2">
      <c r="A217" s="41"/>
      <c r="B217" s="41"/>
      <c r="C217" s="41"/>
      <c r="D217" s="41"/>
      <c r="E217" s="41"/>
      <c r="F217" s="41"/>
      <c r="G217" s="41"/>
      <c r="H217" s="41"/>
      <c r="I217" s="41"/>
    </row>
    <row r="218" spans="1:9" s="40" customFormat="1" x14ac:dyDescent="0.2">
      <c r="A218" s="41"/>
      <c r="B218" s="41"/>
      <c r="C218" s="41"/>
      <c r="D218" s="41"/>
      <c r="E218" s="41"/>
      <c r="F218" s="41"/>
      <c r="G218" s="41"/>
      <c r="H218" s="41"/>
      <c r="I218" s="41"/>
    </row>
    <row r="219" spans="1:9" s="40" customFormat="1" x14ac:dyDescent="0.2">
      <c r="A219" s="41"/>
      <c r="B219" s="41"/>
      <c r="C219" s="41"/>
      <c r="D219" s="41"/>
      <c r="E219" s="41"/>
      <c r="F219" s="41"/>
      <c r="G219" s="41"/>
      <c r="H219" s="41"/>
      <c r="I219" s="41"/>
    </row>
    <row r="220" spans="1:9" s="40" customFormat="1" x14ac:dyDescent="0.2">
      <c r="A220" s="41"/>
      <c r="B220" s="41"/>
      <c r="C220" s="41"/>
      <c r="D220" s="41"/>
      <c r="E220" s="41"/>
      <c r="F220" s="41"/>
      <c r="G220" s="41"/>
      <c r="H220" s="41"/>
      <c r="I220" s="41"/>
    </row>
    <row r="221" spans="1:9" s="40" customFormat="1" x14ac:dyDescent="0.2">
      <c r="A221" s="41"/>
      <c r="B221" s="41"/>
      <c r="C221" s="41"/>
      <c r="D221" s="41"/>
      <c r="E221" s="41"/>
      <c r="F221" s="41"/>
      <c r="G221" s="41"/>
      <c r="H221" s="41"/>
      <c r="I221" s="41"/>
    </row>
    <row r="222" spans="1:9" s="40" customFormat="1" x14ac:dyDescent="0.2">
      <c r="A222" s="41"/>
      <c r="B222" s="41"/>
      <c r="C222" s="41"/>
      <c r="D222" s="41"/>
      <c r="E222" s="41"/>
      <c r="F222" s="41"/>
      <c r="G222" s="41"/>
      <c r="H222" s="41"/>
      <c r="I222" s="41"/>
    </row>
    <row r="223" spans="1:9" s="40" customFormat="1" x14ac:dyDescent="0.2">
      <c r="A223" s="41"/>
      <c r="B223" s="41"/>
      <c r="C223" s="41"/>
      <c r="D223" s="41"/>
      <c r="E223" s="41"/>
      <c r="F223" s="41"/>
      <c r="G223" s="41"/>
      <c r="H223" s="41"/>
      <c r="I223" s="41"/>
    </row>
    <row r="224" spans="1:9" s="40" customFormat="1" x14ac:dyDescent="0.2">
      <c r="A224" s="41"/>
      <c r="B224" s="41"/>
      <c r="C224" s="41"/>
      <c r="D224" s="41"/>
      <c r="E224" s="41"/>
      <c r="F224" s="41"/>
      <c r="G224" s="41"/>
      <c r="H224" s="41"/>
      <c r="I224" s="41"/>
    </row>
    <row r="225" spans="1:9" s="40" customFormat="1" x14ac:dyDescent="0.2">
      <c r="A225" s="41"/>
      <c r="B225" s="41"/>
      <c r="C225" s="41"/>
      <c r="D225" s="41"/>
      <c r="E225" s="41"/>
      <c r="F225" s="41"/>
      <c r="G225" s="41"/>
      <c r="H225" s="41"/>
      <c r="I225" s="41"/>
    </row>
    <row r="226" spans="1:9" s="40" customFormat="1" x14ac:dyDescent="0.2">
      <c r="A226" s="41"/>
      <c r="B226" s="41"/>
      <c r="C226" s="41"/>
      <c r="D226" s="41"/>
      <c r="E226" s="41"/>
      <c r="F226" s="41"/>
      <c r="G226" s="41"/>
      <c r="H226" s="41"/>
      <c r="I226" s="41"/>
    </row>
    <row r="227" spans="1:9" s="40" customFormat="1" x14ac:dyDescent="0.2">
      <c r="A227" s="41"/>
      <c r="B227" s="41"/>
      <c r="C227" s="41"/>
      <c r="D227" s="41"/>
      <c r="E227" s="41"/>
      <c r="F227" s="41"/>
      <c r="G227" s="41"/>
      <c r="H227" s="41"/>
      <c r="I227" s="41"/>
    </row>
    <row r="228" spans="1:9" s="40" customFormat="1" x14ac:dyDescent="0.2">
      <c r="A228" s="41"/>
      <c r="B228" s="41"/>
      <c r="C228" s="41"/>
      <c r="D228" s="41"/>
      <c r="E228" s="41"/>
      <c r="F228" s="41"/>
      <c r="G228" s="41"/>
      <c r="H228" s="41"/>
      <c r="I228" s="41"/>
    </row>
    <row r="229" spans="1:9" s="40" customFormat="1" x14ac:dyDescent="0.2">
      <c r="A229" s="41"/>
      <c r="B229" s="41"/>
      <c r="C229" s="41"/>
      <c r="D229" s="41"/>
      <c r="E229" s="41"/>
      <c r="F229" s="41"/>
      <c r="G229" s="41"/>
      <c r="H229" s="41"/>
      <c r="I229" s="41"/>
    </row>
    <row r="230" spans="1:9" s="40" customFormat="1" x14ac:dyDescent="0.2">
      <c r="A230" s="41"/>
      <c r="B230" s="41"/>
      <c r="C230" s="41"/>
      <c r="D230" s="41"/>
      <c r="E230" s="41"/>
      <c r="F230" s="41"/>
      <c r="G230" s="41"/>
      <c r="H230" s="41"/>
      <c r="I230" s="41"/>
    </row>
    <row r="231" spans="1:9" s="40" customFormat="1" x14ac:dyDescent="0.2">
      <c r="A231" s="41"/>
      <c r="B231" s="41"/>
      <c r="C231" s="41"/>
      <c r="D231" s="41"/>
      <c r="E231" s="41"/>
      <c r="F231" s="41"/>
      <c r="G231" s="41"/>
      <c r="H231" s="41"/>
      <c r="I231" s="41"/>
    </row>
    <row r="232" spans="1:9" s="40" customFormat="1" x14ac:dyDescent="0.2">
      <c r="A232" s="41"/>
      <c r="B232" s="41"/>
      <c r="C232" s="41"/>
      <c r="D232" s="41"/>
      <c r="E232" s="41"/>
      <c r="F232" s="41"/>
      <c r="G232" s="41"/>
      <c r="H232" s="41"/>
      <c r="I232" s="41"/>
    </row>
    <row r="233" spans="1:9" s="40" customFormat="1" x14ac:dyDescent="0.2">
      <c r="A233" s="41"/>
      <c r="B233" s="41"/>
      <c r="C233" s="41"/>
      <c r="D233" s="41"/>
      <c r="E233" s="41"/>
      <c r="F233" s="41"/>
      <c r="G233" s="41"/>
      <c r="H233" s="41"/>
      <c r="I233" s="41"/>
    </row>
    <row r="234" spans="1:9" s="40" customFormat="1" x14ac:dyDescent="0.2">
      <c r="A234" s="41"/>
      <c r="B234" s="41"/>
      <c r="C234" s="41"/>
      <c r="D234" s="41"/>
      <c r="E234" s="41"/>
      <c r="F234" s="41"/>
      <c r="G234" s="41"/>
      <c r="H234" s="41"/>
      <c r="I234" s="41"/>
    </row>
    <row r="235" spans="1:9" s="40" customFormat="1" x14ac:dyDescent="0.2">
      <c r="A235" s="41"/>
      <c r="B235" s="41"/>
      <c r="C235" s="41"/>
      <c r="D235" s="41"/>
      <c r="E235" s="41"/>
      <c r="F235" s="41"/>
      <c r="G235" s="41"/>
      <c r="H235" s="41"/>
      <c r="I235" s="41"/>
    </row>
    <row r="236" spans="1:9" s="40" customFormat="1" x14ac:dyDescent="0.2">
      <c r="A236" s="41"/>
      <c r="B236" s="41"/>
      <c r="C236" s="41"/>
      <c r="D236" s="41"/>
      <c r="E236" s="41"/>
      <c r="F236" s="41"/>
      <c r="G236" s="41"/>
      <c r="H236" s="41"/>
      <c r="I236" s="41"/>
    </row>
    <row r="237" spans="1:9" s="40" customFormat="1" x14ac:dyDescent="0.2">
      <c r="A237" s="41"/>
      <c r="B237" s="41"/>
      <c r="C237" s="41"/>
      <c r="D237" s="41"/>
      <c r="E237" s="41"/>
      <c r="F237" s="41"/>
      <c r="G237" s="41"/>
      <c r="H237" s="41"/>
      <c r="I237" s="41"/>
    </row>
    <row r="238" spans="1:9" s="40" customFormat="1" x14ac:dyDescent="0.2">
      <c r="A238" s="41"/>
      <c r="B238" s="41"/>
      <c r="C238" s="41"/>
      <c r="D238" s="41"/>
      <c r="E238" s="41"/>
      <c r="F238" s="41"/>
      <c r="G238" s="41"/>
      <c r="H238" s="41"/>
      <c r="I238" s="41"/>
    </row>
    <row r="239" spans="1:9" s="40" customFormat="1" x14ac:dyDescent="0.2">
      <c r="A239" s="41"/>
      <c r="B239" s="41"/>
      <c r="C239" s="41"/>
      <c r="D239" s="41"/>
      <c r="E239" s="41"/>
      <c r="F239" s="41"/>
      <c r="G239" s="41"/>
      <c r="H239" s="41"/>
      <c r="I239" s="41"/>
    </row>
    <row r="240" spans="1:9" s="40" customFormat="1" x14ac:dyDescent="0.2">
      <c r="A240" s="41"/>
      <c r="B240" s="41"/>
      <c r="C240" s="41"/>
      <c r="D240" s="41"/>
      <c r="E240" s="41"/>
      <c r="F240" s="41"/>
      <c r="G240" s="41"/>
      <c r="H240" s="41"/>
      <c r="I240" s="41"/>
    </row>
    <row r="241" spans="1:9" s="40" customFormat="1" x14ac:dyDescent="0.2">
      <c r="A241" s="41"/>
      <c r="B241" s="41"/>
      <c r="C241" s="41"/>
      <c r="D241" s="41"/>
      <c r="E241" s="41"/>
      <c r="F241" s="41"/>
      <c r="G241" s="41"/>
      <c r="H241" s="41"/>
      <c r="I241" s="41"/>
    </row>
    <row r="242" spans="1:9" s="40" customFormat="1" x14ac:dyDescent="0.2">
      <c r="A242" s="41"/>
      <c r="B242" s="41"/>
      <c r="C242" s="41"/>
      <c r="D242" s="41"/>
      <c r="E242" s="41"/>
      <c r="F242" s="41"/>
      <c r="G242" s="41"/>
      <c r="H242" s="41"/>
      <c r="I242" s="41"/>
    </row>
    <row r="243" spans="1:9" s="40" customFormat="1" x14ac:dyDescent="0.2">
      <c r="A243" s="41"/>
      <c r="B243" s="41"/>
      <c r="C243" s="41"/>
      <c r="D243" s="41"/>
      <c r="E243" s="41"/>
      <c r="F243" s="41"/>
      <c r="G243" s="41"/>
      <c r="H243" s="41"/>
      <c r="I243" s="41"/>
    </row>
    <row r="244" spans="1:9" s="40" customFormat="1" x14ac:dyDescent="0.2">
      <c r="A244" s="41"/>
      <c r="B244" s="41"/>
      <c r="C244" s="41"/>
      <c r="D244" s="41"/>
      <c r="E244" s="41"/>
      <c r="F244" s="41"/>
      <c r="G244" s="41"/>
      <c r="H244" s="41"/>
      <c r="I244" s="41"/>
    </row>
    <row r="245" spans="1:9" s="40" customFormat="1" x14ac:dyDescent="0.2">
      <c r="A245" s="41"/>
      <c r="B245" s="41"/>
      <c r="C245" s="41"/>
      <c r="D245" s="41"/>
      <c r="E245" s="41"/>
      <c r="F245" s="41"/>
      <c r="G245" s="41"/>
      <c r="H245" s="41"/>
      <c r="I245" s="41"/>
    </row>
    <row r="246" spans="1:9" s="40" customFormat="1" x14ac:dyDescent="0.2">
      <c r="A246" s="41"/>
      <c r="B246" s="41"/>
      <c r="C246" s="41"/>
      <c r="D246" s="41"/>
      <c r="E246" s="41"/>
      <c r="F246" s="41"/>
      <c r="G246" s="41"/>
      <c r="H246" s="41"/>
      <c r="I246" s="41"/>
    </row>
    <row r="247" spans="1:9" s="40" customFormat="1" x14ac:dyDescent="0.2">
      <c r="A247" s="41"/>
      <c r="B247" s="41"/>
      <c r="C247" s="41"/>
      <c r="D247" s="41"/>
      <c r="E247" s="41"/>
      <c r="F247" s="41"/>
      <c r="G247" s="41"/>
      <c r="H247" s="41"/>
      <c r="I247" s="41"/>
    </row>
    <row r="248" spans="1:9" s="40" customFormat="1" x14ac:dyDescent="0.2">
      <c r="A248" s="41"/>
      <c r="B248" s="41"/>
      <c r="C248" s="41"/>
      <c r="D248" s="41"/>
      <c r="E248" s="41"/>
      <c r="F248" s="41"/>
      <c r="G248" s="41"/>
      <c r="H248" s="41"/>
      <c r="I248" s="41"/>
    </row>
    <row r="249" spans="1:9" s="40" customFormat="1" x14ac:dyDescent="0.2">
      <c r="A249" s="41"/>
      <c r="B249" s="41"/>
      <c r="C249" s="41"/>
      <c r="D249" s="41"/>
      <c r="E249" s="41"/>
      <c r="F249" s="41"/>
      <c r="G249" s="41"/>
      <c r="H249" s="41"/>
      <c r="I249" s="41"/>
    </row>
    <row r="250" spans="1:9" s="40" customFormat="1" x14ac:dyDescent="0.2">
      <c r="A250" s="41"/>
      <c r="B250" s="41"/>
      <c r="C250" s="41"/>
      <c r="D250" s="41"/>
      <c r="E250" s="41"/>
      <c r="F250" s="41"/>
      <c r="G250" s="41"/>
      <c r="H250" s="41"/>
      <c r="I250" s="41"/>
    </row>
    <row r="251" spans="1:9" s="40" customFormat="1" x14ac:dyDescent="0.2">
      <c r="A251" s="41"/>
      <c r="B251" s="41"/>
      <c r="C251" s="41"/>
      <c r="D251" s="41"/>
      <c r="E251" s="41"/>
      <c r="F251" s="41"/>
      <c r="G251" s="41"/>
      <c r="H251" s="41"/>
      <c r="I251" s="41"/>
    </row>
    <row r="252" spans="1:9" s="40" customFormat="1" x14ac:dyDescent="0.2">
      <c r="A252" s="41"/>
      <c r="B252" s="41"/>
      <c r="C252" s="41"/>
      <c r="D252" s="41"/>
      <c r="E252" s="41"/>
      <c r="F252" s="41"/>
      <c r="G252" s="41"/>
      <c r="H252" s="41"/>
      <c r="I252" s="41"/>
    </row>
    <row r="253" spans="1:9" s="40" customFormat="1" x14ac:dyDescent="0.2">
      <c r="A253" s="41"/>
      <c r="B253" s="41"/>
      <c r="C253" s="41"/>
      <c r="D253" s="41"/>
      <c r="E253" s="41"/>
      <c r="F253" s="41"/>
      <c r="G253" s="41"/>
      <c r="H253" s="41"/>
      <c r="I253" s="41"/>
    </row>
    <row r="254" spans="1:9" s="40" customFormat="1" x14ac:dyDescent="0.2">
      <c r="A254" s="41"/>
      <c r="B254" s="41"/>
      <c r="C254" s="41"/>
      <c r="D254" s="41"/>
      <c r="E254" s="41"/>
      <c r="F254" s="41"/>
      <c r="G254" s="41"/>
      <c r="H254" s="41"/>
      <c r="I254" s="41"/>
    </row>
    <row r="255" spans="1:9" s="40" customFormat="1" x14ac:dyDescent="0.2">
      <c r="A255" s="41"/>
      <c r="B255" s="41"/>
      <c r="C255" s="41"/>
      <c r="D255" s="41"/>
      <c r="E255" s="41"/>
      <c r="F255" s="41"/>
      <c r="G255" s="41"/>
      <c r="H255" s="41"/>
      <c r="I255" s="41"/>
    </row>
    <row r="256" spans="1:9" s="40" customFormat="1" x14ac:dyDescent="0.2">
      <c r="A256" s="41"/>
      <c r="B256" s="41"/>
      <c r="C256" s="41"/>
      <c r="D256" s="41"/>
      <c r="E256" s="41"/>
      <c r="F256" s="41"/>
      <c r="G256" s="41"/>
      <c r="H256" s="41"/>
      <c r="I256" s="41"/>
    </row>
    <row r="257" spans="1:9" s="40" customFormat="1" x14ac:dyDescent="0.2">
      <c r="A257" s="41"/>
      <c r="B257" s="41"/>
      <c r="C257" s="41"/>
      <c r="D257" s="41"/>
      <c r="E257" s="41"/>
      <c r="F257" s="41"/>
      <c r="G257" s="41"/>
      <c r="H257" s="41"/>
      <c r="I257" s="41"/>
    </row>
    <row r="258" spans="1:9" s="40" customFormat="1" x14ac:dyDescent="0.2">
      <c r="A258" s="41"/>
      <c r="B258" s="41"/>
      <c r="C258" s="41"/>
      <c r="D258" s="41"/>
      <c r="E258" s="41"/>
      <c r="F258" s="41"/>
      <c r="G258" s="41"/>
      <c r="H258" s="41"/>
      <c r="I258" s="41"/>
    </row>
    <row r="259" spans="1:9" s="40" customFormat="1" x14ac:dyDescent="0.2">
      <c r="A259" s="41"/>
      <c r="B259" s="41"/>
      <c r="C259" s="41"/>
      <c r="D259" s="41"/>
      <c r="E259" s="41"/>
      <c r="F259" s="41"/>
      <c r="G259" s="41"/>
      <c r="H259" s="41"/>
      <c r="I259" s="41"/>
    </row>
    <row r="260" spans="1:9" s="40" customFormat="1" x14ac:dyDescent="0.2">
      <c r="A260" s="41"/>
      <c r="B260" s="41"/>
      <c r="C260" s="41"/>
      <c r="D260" s="41"/>
      <c r="E260" s="41"/>
      <c r="F260" s="41"/>
      <c r="G260" s="41"/>
      <c r="H260" s="41"/>
      <c r="I260" s="41"/>
    </row>
    <row r="261" spans="1:9" s="40" customFormat="1" x14ac:dyDescent="0.2">
      <c r="A261" s="41"/>
      <c r="B261" s="41"/>
      <c r="C261" s="41"/>
      <c r="D261" s="41"/>
      <c r="E261" s="41"/>
      <c r="F261" s="41"/>
      <c r="G261" s="41"/>
      <c r="H261" s="41"/>
      <c r="I261" s="41"/>
    </row>
    <row r="262" spans="1:9" s="40" customFormat="1" x14ac:dyDescent="0.2">
      <c r="A262" s="41"/>
      <c r="B262" s="41"/>
      <c r="C262" s="41"/>
      <c r="D262" s="41"/>
      <c r="E262" s="41"/>
      <c r="F262" s="41"/>
      <c r="G262" s="41"/>
      <c r="H262" s="41"/>
      <c r="I262" s="41"/>
    </row>
    <row r="263" spans="1:9" s="40" customFormat="1" x14ac:dyDescent="0.2">
      <c r="A263" s="41"/>
      <c r="B263" s="41"/>
      <c r="C263" s="41"/>
      <c r="D263" s="41"/>
      <c r="E263" s="41"/>
      <c r="F263" s="41"/>
      <c r="G263" s="41"/>
      <c r="H263" s="41"/>
      <c r="I263" s="41"/>
    </row>
    <row r="264" spans="1:9" s="40" customFormat="1" x14ac:dyDescent="0.2">
      <c r="A264" s="41"/>
      <c r="B264" s="41"/>
      <c r="C264" s="41"/>
      <c r="D264" s="41"/>
      <c r="E264" s="41"/>
      <c r="F264" s="41"/>
      <c r="G264" s="41"/>
      <c r="H264" s="41"/>
      <c r="I264" s="41"/>
    </row>
    <row r="265" spans="1:9" s="40" customFormat="1" x14ac:dyDescent="0.2">
      <c r="A265" s="41"/>
      <c r="B265" s="41"/>
      <c r="C265" s="41"/>
      <c r="D265" s="41"/>
      <c r="E265" s="41"/>
      <c r="F265" s="41"/>
      <c r="G265" s="41"/>
      <c r="H265" s="41"/>
      <c r="I265" s="41"/>
    </row>
    <row r="266" spans="1:9" s="40" customFormat="1" x14ac:dyDescent="0.2">
      <c r="A266" s="41"/>
      <c r="B266" s="41"/>
      <c r="C266" s="41"/>
      <c r="D266" s="41"/>
      <c r="E266" s="41"/>
      <c r="F266" s="41"/>
      <c r="G266" s="41"/>
      <c r="H266" s="41"/>
      <c r="I266" s="41"/>
    </row>
    <row r="267" spans="1:9" s="40" customFormat="1" x14ac:dyDescent="0.2">
      <c r="A267" s="41"/>
      <c r="B267" s="41"/>
      <c r="C267" s="41"/>
      <c r="D267" s="41"/>
      <c r="E267" s="41"/>
      <c r="F267" s="41"/>
      <c r="G267" s="41"/>
      <c r="H267" s="41"/>
      <c r="I267" s="41"/>
    </row>
    <row r="268" spans="1:9" s="40" customFormat="1" x14ac:dyDescent="0.2">
      <c r="A268" s="41"/>
      <c r="B268" s="41"/>
      <c r="C268" s="41"/>
      <c r="D268" s="41"/>
      <c r="E268" s="41"/>
      <c r="F268" s="41"/>
      <c r="G268" s="41"/>
      <c r="H268" s="41"/>
      <c r="I268" s="41"/>
    </row>
    <row r="269" spans="1:9" s="40" customFormat="1" x14ac:dyDescent="0.2">
      <c r="A269" s="41"/>
      <c r="B269" s="41"/>
      <c r="C269" s="41"/>
      <c r="D269" s="41"/>
      <c r="E269" s="41"/>
      <c r="F269" s="41"/>
      <c r="G269" s="41"/>
      <c r="H269" s="41"/>
      <c r="I269" s="41"/>
    </row>
    <row r="270" spans="1:9" s="40" customFormat="1" x14ac:dyDescent="0.2">
      <c r="A270" s="41"/>
      <c r="B270" s="41"/>
      <c r="C270" s="41"/>
      <c r="D270" s="41"/>
      <c r="E270" s="41"/>
      <c r="F270" s="41"/>
      <c r="G270" s="41"/>
      <c r="H270" s="41"/>
      <c r="I270" s="41"/>
    </row>
    <row r="271" spans="1:9" s="40" customFormat="1" x14ac:dyDescent="0.2">
      <c r="A271" s="41"/>
      <c r="B271" s="41"/>
      <c r="C271" s="41"/>
      <c r="D271" s="41"/>
      <c r="E271" s="41"/>
      <c r="F271" s="41"/>
      <c r="G271" s="41"/>
      <c r="H271" s="41"/>
      <c r="I271" s="41"/>
    </row>
    <row r="272" spans="1:9" s="40" customFormat="1" x14ac:dyDescent="0.2">
      <c r="A272" s="41"/>
      <c r="B272" s="41"/>
      <c r="C272" s="41"/>
      <c r="D272" s="41"/>
      <c r="E272" s="41"/>
      <c r="F272" s="41"/>
      <c r="G272" s="41"/>
      <c r="H272" s="41"/>
      <c r="I272" s="41"/>
    </row>
    <row r="273" spans="1:9" s="40" customFormat="1" x14ac:dyDescent="0.2">
      <c r="A273" s="41"/>
      <c r="B273" s="41"/>
      <c r="C273" s="41"/>
      <c r="D273" s="41"/>
      <c r="E273" s="41"/>
      <c r="F273" s="41"/>
      <c r="G273" s="41"/>
      <c r="H273" s="41"/>
      <c r="I273" s="41"/>
    </row>
    <row r="274" spans="1:9" s="40" customFormat="1" x14ac:dyDescent="0.2">
      <c r="A274" s="41"/>
      <c r="B274" s="41"/>
      <c r="C274" s="41"/>
      <c r="D274" s="41"/>
      <c r="E274" s="41"/>
      <c r="F274" s="41"/>
      <c r="G274" s="41"/>
      <c r="H274" s="41"/>
      <c r="I274" s="41"/>
    </row>
    <row r="275" spans="1:9" s="40" customFormat="1" x14ac:dyDescent="0.2">
      <c r="A275" s="41"/>
      <c r="B275" s="41"/>
      <c r="C275" s="41"/>
      <c r="D275" s="41"/>
      <c r="E275" s="41"/>
      <c r="F275" s="41"/>
      <c r="G275" s="41"/>
      <c r="H275" s="41"/>
      <c r="I275" s="41"/>
    </row>
    <row r="276" spans="1:9" s="40" customFormat="1" x14ac:dyDescent="0.2">
      <c r="A276" s="41"/>
      <c r="B276" s="41"/>
      <c r="C276" s="41"/>
      <c r="D276" s="41"/>
      <c r="E276" s="41"/>
      <c r="F276" s="41"/>
      <c r="G276" s="41"/>
      <c r="H276" s="41"/>
      <c r="I276" s="41"/>
    </row>
    <row r="277" spans="1:9" s="40" customFormat="1" x14ac:dyDescent="0.2">
      <c r="A277" s="41"/>
      <c r="B277" s="41"/>
      <c r="C277" s="41"/>
      <c r="D277" s="41"/>
      <c r="E277" s="41"/>
      <c r="F277" s="41"/>
      <c r="G277" s="41"/>
      <c r="H277" s="41"/>
      <c r="I277" s="41"/>
    </row>
    <row r="278" spans="1:9" s="40" customFormat="1" x14ac:dyDescent="0.2">
      <c r="A278" s="41"/>
      <c r="B278" s="41"/>
      <c r="C278" s="41"/>
      <c r="D278" s="41"/>
      <c r="E278" s="41"/>
      <c r="F278" s="41"/>
      <c r="G278" s="41"/>
      <c r="H278" s="41"/>
      <c r="I278" s="41"/>
    </row>
    <row r="279" spans="1:9" s="40" customFormat="1" x14ac:dyDescent="0.2">
      <c r="A279" s="41"/>
      <c r="B279" s="41"/>
      <c r="C279" s="41"/>
      <c r="D279" s="41"/>
      <c r="E279" s="41"/>
      <c r="F279" s="41"/>
      <c r="G279" s="41"/>
      <c r="H279" s="41"/>
      <c r="I279" s="41"/>
    </row>
    <row r="280" spans="1:9" s="40" customFormat="1" x14ac:dyDescent="0.2">
      <c r="A280" s="41"/>
      <c r="B280" s="41"/>
      <c r="C280" s="41"/>
      <c r="D280" s="41"/>
      <c r="E280" s="41"/>
      <c r="F280" s="41"/>
      <c r="G280" s="41"/>
      <c r="H280" s="41"/>
      <c r="I280" s="41"/>
    </row>
    <row r="281" spans="1:9" s="40" customFormat="1" x14ac:dyDescent="0.2">
      <c r="A281" s="41"/>
      <c r="B281" s="41"/>
      <c r="C281" s="41"/>
      <c r="D281" s="41"/>
      <c r="E281" s="41"/>
      <c r="F281" s="41"/>
      <c r="G281" s="41"/>
      <c r="H281" s="41"/>
      <c r="I281" s="41"/>
    </row>
    <row r="282" spans="1:9" s="40" customFormat="1" x14ac:dyDescent="0.2">
      <c r="A282" s="41"/>
      <c r="B282" s="41"/>
      <c r="C282" s="41"/>
      <c r="D282" s="41"/>
      <c r="E282" s="41"/>
      <c r="F282" s="41"/>
      <c r="G282" s="41"/>
      <c r="H282" s="41"/>
      <c r="I282" s="41"/>
    </row>
    <row r="283" spans="1:9" s="40" customFormat="1" x14ac:dyDescent="0.2">
      <c r="A283" s="41"/>
      <c r="B283" s="41"/>
      <c r="C283" s="41"/>
      <c r="D283" s="41"/>
      <c r="E283" s="41"/>
      <c r="F283" s="41"/>
      <c r="G283" s="41"/>
      <c r="H283" s="41"/>
      <c r="I283" s="41"/>
    </row>
    <row r="284" spans="1:9" s="40" customFormat="1" x14ac:dyDescent="0.2">
      <c r="A284" s="41"/>
      <c r="B284" s="41"/>
      <c r="C284" s="41"/>
      <c r="D284" s="41"/>
      <c r="E284" s="41"/>
      <c r="F284" s="41"/>
      <c r="G284" s="41"/>
      <c r="H284" s="41"/>
      <c r="I284" s="41"/>
    </row>
    <row r="285" spans="1:9" s="40" customFormat="1" x14ac:dyDescent="0.2">
      <c r="A285" s="41"/>
      <c r="B285" s="41"/>
      <c r="C285" s="41"/>
      <c r="D285" s="41"/>
      <c r="E285" s="41"/>
      <c r="F285" s="41"/>
      <c r="G285" s="41"/>
      <c r="H285" s="41"/>
      <c r="I285" s="41"/>
    </row>
    <row r="286" spans="1:9" s="40" customFormat="1" x14ac:dyDescent="0.2">
      <c r="A286" s="41"/>
      <c r="B286" s="41"/>
      <c r="C286" s="41"/>
      <c r="D286" s="41"/>
      <c r="E286" s="41"/>
      <c r="F286" s="41"/>
      <c r="G286" s="41"/>
      <c r="H286" s="41"/>
      <c r="I286" s="41"/>
    </row>
    <row r="287" spans="1:9" s="40" customFormat="1" x14ac:dyDescent="0.2">
      <c r="A287" s="41"/>
      <c r="B287" s="41"/>
      <c r="C287" s="41"/>
      <c r="D287" s="41"/>
      <c r="E287" s="41"/>
      <c r="F287" s="41"/>
      <c r="G287" s="41"/>
      <c r="H287" s="41"/>
      <c r="I287" s="41"/>
    </row>
    <row r="288" spans="1:9" s="40" customFormat="1" x14ac:dyDescent="0.2">
      <c r="A288" s="41"/>
      <c r="B288" s="41"/>
      <c r="C288" s="41"/>
      <c r="D288" s="41"/>
      <c r="E288" s="41"/>
      <c r="F288" s="41"/>
      <c r="G288" s="41"/>
      <c r="H288" s="41"/>
      <c r="I288" s="41"/>
    </row>
    <row r="289" spans="1:9" s="40" customFormat="1" x14ac:dyDescent="0.2">
      <c r="A289" s="41"/>
      <c r="B289" s="41"/>
      <c r="C289" s="41"/>
      <c r="D289" s="41"/>
      <c r="E289" s="41"/>
      <c r="F289" s="41"/>
      <c r="G289" s="41"/>
      <c r="H289" s="41"/>
      <c r="I289" s="41"/>
    </row>
    <row r="290" spans="1:9" s="40" customFormat="1" x14ac:dyDescent="0.2">
      <c r="A290" s="41"/>
      <c r="B290" s="41"/>
      <c r="C290" s="41"/>
      <c r="D290" s="41"/>
      <c r="E290" s="41"/>
      <c r="F290" s="41"/>
      <c r="G290" s="41"/>
      <c r="H290" s="41"/>
      <c r="I290" s="41"/>
    </row>
    <row r="291" spans="1:9" s="40" customFormat="1" x14ac:dyDescent="0.2">
      <c r="A291" s="41"/>
      <c r="B291" s="41"/>
      <c r="C291" s="41"/>
      <c r="D291" s="41"/>
      <c r="E291" s="41"/>
      <c r="F291" s="41"/>
      <c r="G291" s="41"/>
      <c r="H291" s="41"/>
      <c r="I291" s="41"/>
    </row>
    <row r="292" spans="1:9" s="40" customFormat="1" x14ac:dyDescent="0.2">
      <c r="A292" s="41"/>
      <c r="B292" s="41"/>
      <c r="C292" s="41"/>
      <c r="D292" s="41"/>
      <c r="E292" s="41"/>
      <c r="F292" s="41"/>
      <c r="G292" s="41"/>
      <c r="H292" s="41"/>
      <c r="I292" s="41"/>
    </row>
    <row r="293" spans="1:9" s="40" customFormat="1" x14ac:dyDescent="0.2">
      <c r="A293" s="41"/>
      <c r="B293" s="41"/>
      <c r="C293" s="41"/>
      <c r="D293" s="41"/>
      <c r="E293" s="41"/>
      <c r="F293" s="41"/>
      <c r="G293" s="41"/>
      <c r="H293" s="41"/>
      <c r="I293" s="41"/>
    </row>
    <row r="294" spans="1:9" s="40" customFormat="1" x14ac:dyDescent="0.2">
      <c r="A294" s="41"/>
      <c r="B294" s="41"/>
      <c r="C294" s="41"/>
      <c r="D294" s="41"/>
      <c r="E294" s="41"/>
      <c r="F294" s="41"/>
      <c r="G294" s="41"/>
      <c r="H294" s="41"/>
      <c r="I294" s="41"/>
    </row>
    <row r="295" spans="1:9" s="40" customFormat="1" x14ac:dyDescent="0.2">
      <c r="A295" s="41"/>
      <c r="B295" s="41"/>
      <c r="C295" s="41"/>
      <c r="D295" s="41"/>
      <c r="E295" s="41"/>
      <c r="F295" s="41"/>
      <c r="G295" s="41"/>
      <c r="H295" s="41"/>
      <c r="I295" s="41"/>
    </row>
    <row r="296" spans="1:9" s="40" customFormat="1" x14ac:dyDescent="0.2">
      <c r="A296" s="41"/>
      <c r="B296" s="41"/>
      <c r="C296" s="41"/>
      <c r="D296" s="41"/>
      <c r="E296" s="41"/>
      <c r="F296" s="41"/>
      <c r="G296" s="41"/>
      <c r="H296" s="41"/>
      <c r="I296" s="41"/>
    </row>
    <row r="297" spans="1:9" s="40" customFormat="1" x14ac:dyDescent="0.2">
      <c r="A297" s="41"/>
      <c r="B297" s="41"/>
      <c r="C297" s="41"/>
      <c r="D297" s="41"/>
      <c r="E297" s="41"/>
      <c r="F297" s="41"/>
      <c r="G297" s="41"/>
      <c r="H297" s="41"/>
      <c r="I297" s="41"/>
    </row>
    <row r="298" spans="1:9" s="40" customFormat="1" x14ac:dyDescent="0.2">
      <c r="A298" s="41"/>
      <c r="B298" s="41"/>
      <c r="C298" s="41"/>
      <c r="D298" s="41"/>
      <c r="E298" s="41"/>
      <c r="F298" s="41"/>
      <c r="G298" s="41"/>
      <c r="H298" s="41"/>
      <c r="I298" s="41"/>
    </row>
  </sheetData>
  <mergeCells count="9">
    <mergeCell ref="K8:K9"/>
    <mergeCell ref="B6:I6"/>
    <mergeCell ref="B7:I7"/>
    <mergeCell ref="A8:A9"/>
    <mergeCell ref="B8:B9"/>
    <mergeCell ref="C8:C9"/>
    <mergeCell ref="D8:D9"/>
    <mergeCell ref="E8:E9"/>
    <mergeCell ref="F8:I8"/>
  </mergeCells>
  <dataValidations count="2">
    <dataValidation type="list" allowBlank="1" showInputMessage="1" showErrorMessage="1" sqref="C5" xr:uid="{2B2C14A6-5BD1-4482-A64A-D361B34884E7}">
      <formula1>$K$3:$N$3</formula1>
    </dataValidation>
    <dataValidation type="list" allowBlank="1" showInputMessage="1" showErrorMessage="1" sqref="B6:I6" xr:uid="{5938FEE7-4B98-4CA1-BBEE-F91E0490B8E0}">
      <formula1>$K$4:$T$4</formula1>
    </dataValidation>
  </dataValidations>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C308"/>
  <sheetViews>
    <sheetView showGridLines="0" tabSelected="1" topLeftCell="C1" zoomScaleNormal="100" workbookViewId="0">
      <selection activeCell="Y72" sqref="Y72"/>
    </sheetView>
  </sheetViews>
  <sheetFormatPr baseColWidth="10" defaultColWidth="9.140625" defaultRowHeight="15" x14ac:dyDescent="0.25"/>
  <cols>
    <col min="1" max="1" width="32.140625" style="375" hidden="1" customWidth="1"/>
    <col min="2" max="2" width="26.5703125" style="375" hidden="1" customWidth="1"/>
    <col min="3" max="3" width="8" style="375" customWidth="1"/>
    <col min="4" max="4" width="21.42578125" style="375" customWidth="1"/>
    <col min="5" max="5" width="5.7109375" style="375" customWidth="1"/>
    <col min="6" max="10" width="5.42578125" style="375" customWidth="1"/>
    <col min="11" max="12" width="5.42578125" style="229" customWidth="1"/>
    <col min="13" max="16" width="5.42578125" style="230" customWidth="1"/>
    <col min="17" max="17" width="8.28515625" style="230" customWidth="1"/>
    <col min="18" max="18" width="15.5703125" style="230" customWidth="1"/>
    <col min="19" max="19" width="11.42578125" style="230" customWidth="1"/>
    <col min="20" max="20" width="12.5703125" style="230" customWidth="1"/>
    <col min="21" max="21" width="20.85546875" style="230" customWidth="1"/>
    <col min="22" max="22" width="15.28515625" style="271" customWidth="1"/>
    <col min="23" max="81" width="9.140625" style="230"/>
    <col min="82" max="16384" width="9.140625" style="375"/>
  </cols>
  <sheetData>
    <row r="1" spans="1:29" s="230" customFormat="1" ht="15.75" x14ac:dyDescent="0.25">
      <c r="A1" s="433"/>
      <c r="B1" s="433"/>
      <c r="C1" s="433"/>
      <c r="D1" s="433"/>
      <c r="E1" s="433"/>
      <c r="F1" s="433"/>
      <c r="G1" s="433"/>
      <c r="H1" s="433"/>
      <c r="I1" s="433"/>
      <c r="J1" s="433"/>
      <c r="K1" s="229"/>
      <c r="L1" s="229"/>
      <c r="V1" s="271"/>
    </row>
    <row r="2" spans="1:29" s="230" customFormat="1" ht="15.75" x14ac:dyDescent="0.25">
      <c r="A2" s="433" t="s">
        <v>1</v>
      </c>
      <c r="B2" s="433"/>
      <c r="C2" s="433"/>
      <c r="D2" s="433"/>
      <c r="E2" s="433"/>
      <c r="F2" s="433"/>
      <c r="G2" s="433"/>
      <c r="H2" s="433"/>
      <c r="I2" s="433"/>
      <c r="J2" s="433"/>
      <c r="K2" s="229"/>
      <c r="L2" s="229"/>
      <c r="V2" s="271"/>
    </row>
    <row r="3" spans="1:29" s="230" customFormat="1" x14ac:dyDescent="0.25">
      <c r="A3" s="434" t="s">
        <v>2</v>
      </c>
      <c r="B3" s="434"/>
      <c r="C3" s="434"/>
      <c r="D3" s="434"/>
      <c r="E3" s="434"/>
      <c r="F3" s="434"/>
      <c r="G3" s="434"/>
      <c r="H3" s="434"/>
      <c r="I3" s="434"/>
      <c r="J3" s="434"/>
      <c r="K3" s="374"/>
      <c r="L3" s="229"/>
      <c r="V3" s="271"/>
    </row>
    <row r="4" spans="1:29" s="230" customFormat="1" x14ac:dyDescent="0.25">
      <c r="A4" s="435" t="s">
        <v>66</v>
      </c>
      <c r="B4" s="435"/>
      <c r="C4" s="435"/>
      <c r="D4" s="435"/>
      <c r="E4" s="435"/>
      <c r="F4" s="435"/>
      <c r="G4" s="435"/>
      <c r="H4" s="435"/>
      <c r="I4" s="435"/>
      <c r="J4" s="435"/>
      <c r="K4" s="374"/>
      <c r="L4" s="229"/>
      <c r="V4" s="271"/>
    </row>
    <row r="5" spans="1:29" s="230" customFormat="1" x14ac:dyDescent="0.25">
      <c r="A5" s="435"/>
      <c r="B5" s="435"/>
      <c r="C5" s="435"/>
      <c r="D5" s="435"/>
      <c r="E5" s="435"/>
      <c r="F5" s="435"/>
      <c r="G5" s="435"/>
      <c r="H5" s="435"/>
      <c r="I5" s="435"/>
      <c r="J5" s="435"/>
      <c r="K5" s="374"/>
      <c r="L5" s="231"/>
      <c r="V5" s="271"/>
    </row>
    <row r="6" spans="1:29" x14ac:dyDescent="0.25">
      <c r="A6" s="251" t="s">
        <v>15</v>
      </c>
      <c r="B6" s="436" t="s">
        <v>11</v>
      </c>
      <c r="C6" s="436"/>
      <c r="D6" s="436"/>
      <c r="E6" s="436"/>
      <c r="F6" s="436"/>
      <c r="G6" s="436"/>
      <c r="H6" s="436"/>
      <c r="I6" s="436"/>
      <c r="J6" s="436"/>
      <c r="K6" s="374"/>
    </row>
    <row r="7" spans="1:29" s="230" customFormat="1" x14ac:dyDescent="0.25">
      <c r="A7" s="253" t="s">
        <v>67</v>
      </c>
      <c r="B7" s="432" t="s">
        <v>17</v>
      </c>
      <c r="C7" s="432"/>
      <c r="D7" s="432"/>
      <c r="E7" s="432"/>
      <c r="F7" s="432"/>
      <c r="G7" s="432"/>
      <c r="H7" s="432"/>
      <c r="I7" s="432"/>
      <c r="J7" s="432"/>
      <c r="K7" s="229"/>
      <c r="L7" s="231"/>
      <c r="V7" s="271"/>
    </row>
    <row r="8" spans="1:29" s="235" customFormat="1" ht="37.5" customHeight="1" x14ac:dyDescent="0.25">
      <c r="A8" s="252" t="s">
        <v>68</v>
      </c>
      <c r="B8" s="252" t="s">
        <v>69</v>
      </c>
      <c r="C8" s="252" t="s">
        <v>70</v>
      </c>
      <c r="D8" s="252" t="s">
        <v>71</v>
      </c>
      <c r="E8" s="252" t="s">
        <v>72</v>
      </c>
      <c r="F8" s="252" t="s">
        <v>73</v>
      </c>
      <c r="G8" s="252" t="s">
        <v>74</v>
      </c>
      <c r="H8" s="252" t="s">
        <v>75</v>
      </c>
      <c r="I8" s="252" t="s">
        <v>76</v>
      </c>
      <c r="J8" s="252" t="s">
        <v>77</v>
      </c>
      <c r="K8" s="252" t="s">
        <v>78</v>
      </c>
      <c r="L8" s="252" t="s">
        <v>79</v>
      </c>
      <c r="M8" s="252" t="s">
        <v>80</v>
      </c>
      <c r="N8" s="252" t="s">
        <v>81</v>
      </c>
      <c r="O8" s="252" t="s">
        <v>82</v>
      </c>
      <c r="P8" s="252" t="s">
        <v>83</v>
      </c>
      <c r="Q8" s="252" t="s">
        <v>84</v>
      </c>
      <c r="R8" s="252" t="s">
        <v>85</v>
      </c>
      <c r="S8" s="252" t="s">
        <v>86</v>
      </c>
      <c r="T8" s="252" t="s">
        <v>87</v>
      </c>
      <c r="U8" s="252" t="s">
        <v>88</v>
      </c>
      <c r="V8" s="252" t="s">
        <v>89</v>
      </c>
      <c r="AC8" s="256"/>
    </row>
    <row r="9" spans="1:29" s="14" customFormat="1" ht="78.75" customHeight="1" x14ac:dyDescent="0.2">
      <c r="A9" s="396" t="s">
        <v>90</v>
      </c>
      <c r="B9" s="396" t="s">
        <v>91</v>
      </c>
      <c r="C9" s="396" t="s">
        <v>92</v>
      </c>
      <c r="D9" s="396" t="s">
        <v>93</v>
      </c>
      <c r="E9" s="397">
        <v>1</v>
      </c>
      <c r="F9" s="397">
        <v>1</v>
      </c>
      <c r="G9" s="397">
        <v>1</v>
      </c>
      <c r="H9" s="397">
        <v>1</v>
      </c>
      <c r="I9" s="397">
        <v>1</v>
      </c>
      <c r="J9" s="397">
        <v>1</v>
      </c>
      <c r="K9" s="397">
        <v>1</v>
      </c>
      <c r="L9" s="397">
        <v>1</v>
      </c>
      <c r="M9" s="397">
        <v>1</v>
      </c>
      <c r="N9" s="397">
        <v>1</v>
      </c>
      <c r="O9" s="397">
        <v>1</v>
      </c>
      <c r="P9" s="397">
        <v>1</v>
      </c>
      <c r="Q9" s="397">
        <f t="shared" ref="Q9:Q131" si="0">SUM(E9:P9)</f>
        <v>12</v>
      </c>
      <c r="R9" s="396" t="s">
        <v>94</v>
      </c>
      <c r="S9" s="396"/>
      <c r="T9" s="396"/>
      <c r="U9" s="396" t="s">
        <v>95</v>
      </c>
      <c r="V9" s="398" t="s">
        <v>96</v>
      </c>
    </row>
    <row r="10" spans="1:29" s="256" customFormat="1" ht="55.5" customHeight="1" x14ac:dyDescent="0.2">
      <c r="A10" s="376" t="s">
        <v>97</v>
      </c>
      <c r="B10" s="377" t="s">
        <v>98</v>
      </c>
      <c r="C10" s="377" t="s">
        <v>99</v>
      </c>
      <c r="D10" s="377" t="s">
        <v>100</v>
      </c>
      <c r="E10" s="378"/>
      <c r="F10" s="378"/>
      <c r="G10" s="378">
        <v>1</v>
      </c>
      <c r="H10" s="378"/>
      <c r="I10" s="378"/>
      <c r="J10" s="378">
        <v>1</v>
      </c>
      <c r="K10" s="378"/>
      <c r="L10" s="378"/>
      <c r="M10" s="378">
        <v>1</v>
      </c>
      <c r="N10" s="378"/>
      <c r="O10" s="378"/>
      <c r="P10" s="378"/>
      <c r="Q10" s="379">
        <f t="shared" si="0"/>
        <v>3</v>
      </c>
      <c r="R10" s="376" t="s">
        <v>101</v>
      </c>
      <c r="S10" s="376" t="s">
        <v>102</v>
      </c>
      <c r="T10" s="376"/>
      <c r="U10" s="377"/>
      <c r="V10" s="380" t="s">
        <v>103</v>
      </c>
    </row>
    <row r="11" spans="1:29" s="256" customFormat="1" ht="103.5" customHeight="1" x14ac:dyDescent="0.2">
      <c r="A11" s="376" t="s">
        <v>97</v>
      </c>
      <c r="B11" s="376" t="s">
        <v>98</v>
      </c>
      <c r="C11" s="376" t="s">
        <v>104</v>
      </c>
      <c r="D11" s="376" t="s">
        <v>105</v>
      </c>
      <c r="E11" s="381"/>
      <c r="F11" s="381"/>
      <c r="G11" s="381">
        <v>1</v>
      </c>
      <c r="H11" s="381"/>
      <c r="I11" s="381"/>
      <c r="J11" s="381">
        <v>1</v>
      </c>
      <c r="K11" s="381"/>
      <c r="L11" s="381"/>
      <c r="M11" s="381">
        <v>1</v>
      </c>
      <c r="N11" s="381"/>
      <c r="O11" s="381">
        <v>1</v>
      </c>
      <c r="P11" s="381"/>
      <c r="Q11" s="379">
        <f t="shared" si="0"/>
        <v>4</v>
      </c>
      <c r="R11" s="376" t="s">
        <v>106</v>
      </c>
      <c r="S11" s="376" t="s">
        <v>102</v>
      </c>
      <c r="T11" s="376"/>
      <c r="U11" s="376"/>
      <c r="V11" s="382" t="s">
        <v>103</v>
      </c>
    </row>
    <row r="12" spans="1:29" s="256" customFormat="1" ht="41.25" customHeight="1" x14ac:dyDescent="0.2">
      <c r="A12" s="376" t="s">
        <v>97</v>
      </c>
      <c r="B12" s="377" t="s">
        <v>98</v>
      </c>
      <c r="C12" s="377" t="s">
        <v>107</v>
      </c>
      <c r="D12" s="377" t="s">
        <v>108</v>
      </c>
      <c r="E12" s="378"/>
      <c r="F12" s="378"/>
      <c r="G12" s="378"/>
      <c r="H12" s="378">
        <v>1</v>
      </c>
      <c r="I12" s="378"/>
      <c r="J12" s="378"/>
      <c r="K12" s="378"/>
      <c r="L12" s="378">
        <v>1</v>
      </c>
      <c r="M12" s="378"/>
      <c r="N12" s="378">
        <v>1</v>
      </c>
      <c r="O12" s="378"/>
      <c r="P12" s="378"/>
      <c r="Q12" s="379">
        <f t="shared" si="0"/>
        <v>3</v>
      </c>
      <c r="R12" s="376" t="s">
        <v>106</v>
      </c>
      <c r="S12" s="376"/>
      <c r="T12" s="376"/>
      <c r="U12" s="377"/>
      <c r="V12" s="380" t="s">
        <v>103</v>
      </c>
    </row>
    <row r="13" spans="1:29" s="256" customFormat="1" ht="34.5" customHeight="1" x14ac:dyDescent="0.2">
      <c r="A13" s="376" t="s">
        <v>97</v>
      </c>
      <c r="B13" s="376" t="s">
        <v>98</v>
      </c>
      <c r="C13" s="376" t="s">
        <v>109</v>
      </c>
      <c r="D13" s="376" t="s">
        <v>110</v>
      </c>
      <c r="E13" s="381"/>
      <c r="F13" s="381"/>
      <c r="G13" s="381"/>
      <c r="H13" s="381">
        <v>1</v>
      </c>
      <c r="I13" s="381"/>
      <c r="J13" s="381"/>
      <c r="K13" s="381"/>
      <c r="L13" s="381"/>
      <c r="M13" s="381">
        <v>1</v>
      </c>
      <c r="N13" s="381"/>
      <c r="O13" s="381"/>
      <c r="P13" s="381"/>
      <c r="Q13" s="379">
        <f t="shared" si="0"/>
        <v>2</v>
      </c>
      <c r="R13" s="376" t="s">
        <v>106</v>
      </c>
      <c r="S13" s="376"/>
      <c r="T13" s="376"/>
      <c r="U13" s="376"/>
      <c r="V13" s="382" t="s">
        <v>103</v>
      </c>
    </row>
    <row r="14" spans="1:29" s="256" customFormat="1" ht="75" customHeight="1" x14ac:dyDescent="0.2">
      <c r="A14" s="376" t="s">
        <v>111</v>
      </c>
      <c r="B14" s="376" t="s">
        <v>112</v>
      </c>
      <c r="C14" s="376" t="s">
        <v>113</v>
      </c>
      <c r="D14" s="273" t="s">
        <v>114</v>
      </c>
      <c r="E14" s="381">
        <v>1</v>
      </c>
      <c r="F14" s="381"/>
      <c r="G14" s="381"/>
      <c r="H14" s="381">
        <v>1</v>
      </c>
      <c r="I14" s="381"/>
      <c r="J14" s="381"/>
      <c r="K14" s="381">
        <v>1</v>
      </c>
      <c r="L14" s="381"/>
      <c r="M14" s="381"/>
      <c r="N14" s="381">
        <v>1</v>
      </c>
      <c r="O14" s="381"/>
      <c r="P14" s="381"/>
      <c r="Q14" s="379">
        <f t="shared" si="0"/>
        <v>4</v>
      </c>
      <c r="R14" s="376" t="s">
        <v>101</v>
      </c>
      <c r="S14" s="376" t="s">
        <v>115</v>
      </c>
      <c r="T14" s="376"/>
      <c r="U14" s="376"/>
      <c r="V14" s="382" t="s">
        <v>116</v>
      </c>
    </row>
    <row r="15" spans="1:29" s="256" customFormat="1" ht="57" customHeight="1" x14ac:dyDescent="0.2">
      <c r="A15" s="376" t="s">
        <v>117</v>
      </c>
      <c r="B15" s="377" t="s">
        <v>118</v>
      </c>
      <c r="C15" s="377" t="s">
        <v>119</v>
      </c>
      <c r="D15" s="377" t="s">
        <v>120</v>
      </c>
      <c r="E15" s="378"/>
      <c r="F15" s="378"/>
      <c r="G15" s="378"/>
      <c r="H15" s="378"/>
      <c r="I15" s="378"/>
      <c r="J15" s="378">
        <v>1</v>
      </c>
      <c r="K15" s="378"/>
      <c r="L15" s="378"/>
      <c r="M15" s="378"/>
      <c r="N15" s="378"/>
      <c r="O15" s="378"/>
      <c r="P15" s="378"/>
      <c r="Q15" s="379">
        <f t="shared" si="0"/>
        <v>1</v>
      </c>
      <c r="R15" s="376" t="s">
        <v>94</v>
      </c>
      <c r="S15" s="376"/>
      <c r="T15" s="376"/>
      <c r="U15" s="377"/>
      <c r="V15" s="380" t="s">
        <v>121</v>
      </c>
    </row>
    <row r="16" spans="1:29" s="256" customFormat="1" ht="70.5" customHeight="1" x14ac:dyDescent="0.2">
      <c r="A16" s="376" t="s">
        <v>117</v>
      </c>
      <c r="B16" s="377" t="s">
        <v>118</v>
      </c>
      <c r="C16" s="377" t="s">
        <v>122</v>
      </c>
      <c r="D16" s="376" t="s">
        <v>123</v>
      </c>
      <c r="E16" s="381"/>
      <c r="F16" s="381"/>
      <c r="G16" s="381"/>
      <c r="H16" s="381"/>
      <c r="I16" s="381"/>
      <c r="J16" s="381">
        <v>1</v>
      </c>
      <c r="K16" s="381"/>
      <c r="L16" s="381"/>
      <c r="M16" s="381"/>
      <c r="N16" s="381"/>
      <c r="O16" s="381">
        <v>1</v>
      </c>
      <c r="P16" s="381"/>
      <c r="Q16" s="379">
        <f t="shared" si="0"/>
        <v>2</v>
      </c>
      <c r="R16" s="376" t="s">
        <v>101</v>
      </c>
      <c r="S16" s="376" t="s">
        <v>94</v>
      </c>
      <c r="T16" s="376"/>
      <c r="U16" s="376"/>
      <c r="V16" s="380" t="s">
        <v>121</v>
      </c>
    </row>
    <row r="17" spans="1:22" s="256" customFormat="1" ht="66" customHeight="1" x14ac:dyDescent="0.2">
      <c r="A17" s="376" t="s">
        <v>117</v>
      </c>
      <c r="B17" s="377" t="s">
        <v>118</v>
      </c>
      <c r="C17" s="377" t="s">
        <v>124</v>
      </c>
      <c r="D17" s="377" t="s">
        <v>125</v>
      </c>
      <c r="E17" s="378"/>
      <c r="F17" s="378"/>
      <c r="G17" s="378"/>
      <c r="H17" s="378"/>
      <c r="I17" s="378"/>
      <c r="J17" s="378"/>
      <c r="K17" s="378"/>
      <c r="L17" s="378"/>
      <c r="M17" s="378">
        <v>1</v>
      </c>
      <c r="N17" s="378"/>
      <c r="O17" s="378"/>
      <c r="P17" s="378"/>
      <c r="Q17" s="379">
        <f t="shared" si="0"/>
        <v>1</v>
      </c>
      <c r="R17" s="376" t="s">
        <v>94</v>
      </c>
      <c r="S17" s="376"/>
      <c r="T17" s="376"/>
      <c r="U17" s="377"/>
      <c r="V17" s="380" t="s">
        <v>121</v>
      </c>
    </row>
    <row r="18" spans="1:22" s="256" customFormat="1" ht="86.25" customHeight="1" x14ac:dyDescent="0.2">
      <c r="A18" s="376" t="s">
        <v>117</v>
      </c>
      <c r="B18" s="377" t="s">
        <v>118</v>
      </c>
      <c r="C18" s="377" t="s">
        <v>126</v>
      </c>
      <c r="D18" s="376" t="s">
        <v>127</v>
      </c>
      <c r="E18" s="381"/>
      <c r="F18" s="381">
        <v>1</v>
      </c>
      <c r="G18" s="381"/>
      <c r="H18" s="381"/>
      <c r="I18" s="381">
        <v>1</v>
      </c>
      <c r="J18" s="381"/>
      <c r="K18" s="381"/>
      <c r="L18" s="381">
        <v>1</v>
      </c>
      <c r="M18" s="381"/>
      <c r="N18" s="381"/>
      <c r="O18" s="381">
        <v>1</v>
      </c>
      <c r="P18" s="381"/>
      <c r="Q18" s="379">
        <f t="shared" si="0"/>
        <v>4</v>
      </c>
      <c r="R18" s="273" t="s">
        <v>128</v>
      </c>
      <c r="S18" s="376"/>
      <c r="T18" s="399"/>
      <c r="U18" s="376"/>
      <c r="V18" s="380" t="s">
        <v>121</v>
      </c>
    </row>
    <row r="19" spans="1:22" s="256" customFormat="1" ht="58.5" customHeight="1" x14ac:dyDescent="0.2">
      <c r="A19" s="376" t="s">
        <v>117</v>
      </c>
      <c r="B19" s="377" t="s">
        <v>118</v>
      </c>
      <c r="C19" s="377" t="s">
        <v>129</v>
      </c>
      <c r="D19" s="383" t="s">
        <v>130</v>
      </c>
      <c r="E19" s="378"/>
      <c r="F19" s="378"/>
      <c r="G19" s="378">
        <v>1</v>
      </c>
      <c r="H19" s="378"/>
      <c r="I19" s="378"/>
      <c r="J19" s="378">
        <v>1</v>
      </c>
      <c r="K19" s="378"/>
      <c r="L19" s="378"/>
      <c r="M19" s="378">
        <v>1</v>
      </c>
      <c r="N19" s="378"/>
      <c r="O19" s="378"/>
      <c r="P19" s="378">
        <v>1</v>
      </c>
      <c r="Q19" s="379">
        <f t="shared" si="0"/>
        <v>4</v>
      </c>
      <c r="R19" s="376" t="s">
        <v>94</v>
      </c>
      <c r="S19" s="376"/>
      <c r="T19" s="376"/>
      <c r="U19" s="377"/>
      <c r="V19" s="380" t="s">
        <v>121</v>
      </c>
    </row>
    <row r="20" spans="1:22" s="256" customFormat="1" ht="42.75" customHeight="1" x14ac:dyDescent="0.2">
      <c r="A20" s="376" t="s">
        <v>117</v>
      </c>
      <c r="B20" s="377" t="s">
        <v>118</v>
      </c>
      <c r="C20" s="377" t="s">
        <v>131</v>
      </c>
      <c r="D20" s="383" t="s">
        <v>132</v>
      </c>
      <c r="E20" s="378"/>
      <c r="F20" s="378"/>
      <c r="G20" s="378"/>
      <c r="H20" s="378"/>
      <c r="I20" s="378">
        <v>1</v>
      </c>
      <c r="J20" s="378"/>
      <c r="K20" s="378"/>
      <c r="L20" s="378"/>
      <c r="M20" s="378"/>
      <c r="N20" s="378"/>
      <c r="O20" s="378"/>
      <c r="P20" s="378"/>
      <c r="Q20" s="379">
        <f t="shared" si="0"/>
        <v>1</v>
      </c>
      <c r="R20" s="376" t="s">
        <v>101</v>
      </c>
      <c r="S20" s="376" t="s">
        <v>133</v>
      </c>
      <c r="T20" s="376"/>
      <c r="U20" s="377"/>
      <c r="V20" s="380" t="s">
        <v>121</v>
      </c>
    </row>
    <row r="21" spans="1:22" s="256" customFormat="1" ht="79.5" customHeight="1" x14ac:dyDescent="0.2">
      <c r="A21" s="376" t="s">
        <v>117</v>
      </c>
      <c r="B21" s="377" t="s">
        <v>118</v>
      </c>
      <c r="C21" s="377" t="s">
        <v>134</v>
      </c>
      <c r="D21" s="383" t="s">
        <v>135</v>
      </c>
      <c r="E21" s="378"/>
      <c r="F21" s="378"/>
      <c r="G21" s="378">
        <v>1</v>
      </c>
      <c r="H21" s="378"/>
      <c r="I21" s="378"/>
      <c r="J21" s="378"/>
      <c r="K21" s="378"/>
      <c r="L21" s="378"/>
      <c r="M21" s="378"/>
      <c r="N21" s="378"/>
      <c r="O21" s="378"/>
      <c r="P21" s="378"/>
      <c r="Q21" s="379">
        <f t="shared" si="0"/>
        <v>1</v>
      </c>
      <c r="R21" s="376" t="s">
        <v>102</v>
      </c>
      <c r="S21" s="376"/>
      <c r="T21" s="376"/>
      <c r="U21" s="377"/>
      <c r="V21" s="380" t="s">
        <v>121</v>
      </c>
    </row>
    <row r="22" spans="1:22" s="256" customFormat="1" ht="105.75" customHeight="1" x14ac:dyDescent="0.2">
      <c r="A22" s="376" t="s">
        <v>117</v>
      </c>
      <c r="B22" s="377" t="s">
        <v>118</v>
      </c>
      <c r="C22" s="377" t="s">
        <v>136</v>
      </c>
      <c r="D22" s="383" t="s">
        <v>137</v>
      </c>
      <c r="E22" s="378"/>
      <c r="F22" s="378"/>
      <c r="G22" s="378">
        <v>1</v>
      </c>
      <c r="H22" s="378"/>
      <c r="I22" s="378"/>
      <c r="J22" s="378">
        <v>1</v>
      </c>
      <c r="K22" s="378"/>
      <c r="L22" s="378"/>
      <c r="M22" s="378">
        <v>1</v>
      </c>
      <c r="N22" s="378"/>
      <c r="O22" s="378"/>
      <c r="P22" s="378"/>
      <c r="Q22" s="379">
        <f t="shared" si="0"/>
        <v>3</v>
      </c>
      <c r="R22" s="376" t="s">
        <v>101</v>
      </c>
      <c r="S22" s="376" t="s">
        <v>115</v>
      </c>
      <c r="T22" s="376"/>
      <c r="U22" s="377"/>
      <c r="V22" s="380" t="s">
        <v>121</v>
      </c>
    </row>
    <row r="23" spans="1:22" s="256" customFormat="1" ht="55.5" customHeight="1" x14ac:dyDescent="0.2">
      <c r="A23" s="376" t="s">
        <v>117</v>
      </c>
      <c r="B23" s="377" t="s">
        <v>118</v>
      </c>
      <c r="C23" s="377" t="s">
        <v>138</v>
      </c>
      <c r="D23" s="383" t="s">
        <v>139</v>
      </c>
      <c r="E23" s="378"/>
      <c r="F23" s="378"/>
      <c r="G23" s="378"/>
      <c r="H23" s="378"/>
      <c r="I23" s="378"/>
      <c r="J23" s="378"/>
      <c r="K23" s="378"/>
      <c r="L23" s="378"/>
      <c r="M23" s="378"/>
      <c r="N23" s="378">
        <v>1</v>
      </c>
      <c r="O23" s="378"/>
      <c r="P23" s="378"/>
      <c r="Q23" s="379">
        <f t="shared" si="0"/>
        <v>1</v>
      </c>
      <c r="R23" s="376" t="s">
        <v>101</v>
      </c>
      <c r="S23" s="376" t="s">
        <v>94</v>
      </c>
      <c r="T23" s="376"/>
      <c r="U23" s="377"/>
      <c r="V23" s="380" t="s">
        <v>121</v>
      </c>
    </row>
    <row r="24" spans="1:22" s="256" customFormat="1" ht="90" customHeight="1" x14ac:dyDescent="0.2">
      <c r="A24" s="376" t="s">
        <v>117</v>
      </c>
      <c r="B24" s="377" t="s">
        <v>118</v>
      </c>
      <c r="C24" s="377" t="s">
        <v>140</v>
      </c>
      <c r="D24" s="383" t="s">
        <v>141</v>
      </c>
      <c r="E24" s="378"/>
      <c r="F24" s="378"/>
      <c r="G24" s="378"/>
      <c r="H24" s="378"/>
      <c r="I24" s="378"/>
      <c r="J24" s="378"/>
      <c r="K24" s="378"/>
      <c r="L24" s="378"/>
      <c r="M24" s="378"/>
      <c r="N24" s="378"/>
      <c r="O24" s="378"/>
      <c r="P24" s="378">
        <v>1</v>
      </c>
      <c r="Q24" s="379">
        <f t="shared" si="0"/>
        <v>1</v>
      </c>
      <c r="R24" s="376" t="s">
        <v>101</v>
      </c>
      <c r="S24" s="376" t="s">
        <v>115</v>
      </c>
      <c r="T24" s="376"/>
      <c r="U24" s="377"/>
      <c r="V24" s="380" t="s">
        <v>121</v>
      </c>
    </row>
    <row r="25" spans="1:22" s="256" customFormat="1" ht="88.5" customHeight="1" x14ac:dyDescent="0.2">
      <c r="A25" s="376" t="s">
        <v>117</v>
      </c>
      <c r="B25" s="377" t="s">
        <v>118</v>
      </c>
      <c r="C25" s="377" t="s">
        <v>142</v>
      </c>
      <c r="D25" s="383" t="s">
        <v>143</v>
      </c>
      <c r="E25" s="378"/>
      <c r="F25" s="378"/>
      <c r="G25" s="378">
        <v>1</v>
      </c>
      <c r="H25" s="378"/>
      <c r="I25" s="378"/>
      <c r="J25" s="378"/>
      <c r="K25" s="378"/>
      <c r="L25" s="378"/>
      <c r="M25" s="378"/>
      <c r="N25" s="378"/>
      <c r="O25" s="378"/>
      <c r="P25" s="378"/>
      <c r="Q25" s="379">
        <f t="shared" si="0"/>
        <v>1</v>
      </c>
      <c r="R25" s="376" t="s">
        <v>101</v>
      </c>
      <c r="S25" s="376" t="s">
        <v>115</v>
      </c>
      <c r="T25" s="376"/>
      <c r="U25" s="377"/>
      <c r="V25" s="380" t="s">
        <v>121</v>
      </c>
    </row>
    <row r="26" spans="1:22" s="256" customFormat="1" ht="103.5" customHeight="1" x14ac:dyDescent="0.2">
      <c r="A26" s="376" t="s">
        <v>117</v>
      </c>
      <c r="B26" s="377" t="s">
        <v>118</v>
      </c>
      <c r="C26" s="377" t="s">
        <v>144</v>
      </c>
      <c r="D26" s="383" t="s">
        <v>145</v>
      </c>
      <c r="E26" s="378">
        <v>1</v>
      </c>
      <c r="F26" s="378"/>
      <c r="G26" s="378"/>
      <c r="H26" s="378"/>
      <c r="I26" s="378"/>
      <c r="J26" s="378"/>
      <c r="K26" s="378"/>
      <c r="L26" s="378"/>
      <c r="M26" s="378"/>
      <c r="N26" s="378"/>
      <c r="O26" s="378">
        <v>1</v>
      </c>
      <c r="P26" s="378"/>
      <c r="Q26" s="379">
        <f t="shared" si="0"/>
        <v>2</v>
      </c>
      <c r="R26" s="376" t="s">
        <v>101</v>
      </c>
      <c r="S26" s="376" t="s">
        <v>115</v>
      </c>
      <c r="T26" s="376"/>
      <c r="U26" s="377"/>
      <c r="V26" s="380" t="s">
        <v>121</v>
      </c>
    </row>
    <row r="27" spans="1:22" s="256" customFormat="1" ht="127.5" x14ac:dyDescent="0.2">
      <c r="A27" s="376" t="s">
        <v>117</v>
      </c>
      <c r="B27" s="377" t="s">
        <v>118</v>
      </c>
      <c r="C27" s="377" t="s">
        <v>146</v>
      </c>
      <c r="D27" s="383" t="s">
        <v>147</v>
      </c>
      <c r="E27" s="378"/>
      <c r="F27" s="378"/>
      <c r="G27" s="378"/>
      <c r="H27" s="378"/>
      <c r="I27" s="378">
        <v>1</v>
      </c>
      <c r="J27" s="378"/>
      <c r="K27" s="378"/>
      <c r="L27" s="378"/>
      <c r="M27" s="378"/>
      <c r="N27" s="378"/>
      <c r="O27" s="378"/>
      <c r="P27" s="378"/>
      <c r="Q27" s="379">
        <f t="shared" si="0"/>
        <v>1</v>
      </c>
      <c r="R27" s="376" t="s">
        <v>101</v>
      </c>
      <c r="S27" s="376" t="s">
        <v>115</v>
      </c>
      <c r="T27" s="376"/>
      <c r="U27" s="377"/>
      <c r="V27" s="380" t="s">
        <v>121</v>
      </c>
    </row>
    <row r="28" spans="1:22" s="14" customFormat="1" ht="108" customHeight="1" x14ac:dyDescent="0.2">
      <c r="A28" s="273" t="s">
        <v>117</v>
      </c>
      <c r="B28" s="402" t="s">
        <v>148</v>
      </c>
      <c r="C28" s="402" t="s">
        <v>149</v>
      </c>
      <c r="D28" s="403" t="s">
        <v>150</v>
      </c>
      <c r="E28" s="404">
        <v>1</v>
      </c>
      <c r="F28" s="404">
        <v>1</v>
      </c>
      <c r="G28" s="404">
        <v>1</v>
      </c>
      <c r="H28" s="404">
        <v>1</v>
      </c>
      <c r="I28" s="404">
        <v>1</v>
      </c>
      <c r="J28" s="404">
        <v>1</v>
      </c>
      <c r="K28" s="404">
        <v>1</v>
      </c>
      <c r="L28" s="404">
        <v>1</v>
      </c>
      <c r="M28" s="404">
        <v>1</v>
      </c>
      <c r="N28" s="404">
        <v>1</v>
      </c>
      <c r="O28" s="404">
        <v>1</v>
      </c>
      <c r="P28" s="404">
        <v>1</v>
      </c>
      <c r="Q28" s="404">
        <f t="shared" si="0"/>
        <v>12</v>
      </c>
      <c r="R28" s="402" t="s">
        <v>106</v>
      </c>
      <c r="S28" s="402"/>
      <c r="T28" s="402"/>
      <c r="U28" s="402"/>
      <c r="V28" s="405" t="s">
        <v>1473</v>
      </c>
    </row>
    <row r="29" spans="1:22" s="14" customFormat="1" ht="135.75" customHeight="1" x14ac:dyDescent="0.2">
      <c r="A29" s="273" t="s">
        <v>117</v>
      </c>
      <c r="B29" s="402" t="s">
        <v>148</v>
      </c>
      <c r="C29" s="402" t="s">
        <v>151</v>
      </c>
      <c r="D29" s="403" t="s">
        <v>152</v>
      </c>
      <c r="E29" s="404"/>
      <c r="F29" s="404"/>
      <c r="G29" s="404">
        <v>1</v>
      </c>
      <c r="H29" s="404"/>
      <c r="I29" s="404"/>
      <c r="J29" s="404">
        <v>1</v>
      </c>
      <c r="K29" s="404"/>
      <c r="L29" s="404"/>
      <c r="M29" s="404">
        <v>1</v>
      </c>
      <c r="N29" s="404"/>
      <c r="O29" s="404"/>
      <c r="P29" s="404">
        <v>1</v>
      </c>
      <c r="Q29" s="404">
        <f t="shared" si="0"/>
        <v>4</v>
      </c>
      <c r="R29" s="402" t="s">
        <v>153</v>
      </c>
      <c r="S29" s="402"/>
      <c r="T29" s="402"/>
      <c r="U29" s="402"/>
      <c r="V29" s="405" t="s">
        <v>1473</v>
      </c>
    </row>
    <row r="30" spans="1:22" s="14" customFormat="1" ht="135.75" customHeight="1" x14ac:dyDescent="0.2">
      <c r="A30" s="273" t="s">
        <v>117</v>
      </c>
      <c r="B30" s="402" t="s">
        <v>148</v>
      </c>
      <c r="C30" s="402" t="s">
        <v>154</v>
      </c>
      <c r="D30" s="403" t="s">
        <v>155</v>
      </c>
      <c r="E30" s="404"/>
      <c r="F30" s="404"/>
      <c r="G30" s="404"/>
      <c r="H30" s="404">
        <v>1</v>
      </c>
      <c r="I30" s="404"/>
      <c r="J30" s="404"/>
      <c r="K30" s="404">
        <v>1</v>
      </c>
      <c r="L30" s="404"/>
      <c r="M30" s="404"/>
      <c r="N30" s="404">
        <v>1</v>
      </c>
      <c r="O30" s="404"/>
      <c r="P30" s="404"/>
      <c r="Q30" s="404">
        <f t="shared" si="0"/>
        <v>3</v>
      </c>
      <c r="R30" s="402" t="s">
        <v>106</v>
      </c>
      <c r="S30" s="402" t="s">
        <v>102</v>
      </c>
      <c r="T30" s="402"/>
      <c r="U30" s="402"/>
      <c r="V30" s="405" t="s">
        <v>1473</v>
      </c>
    </row>
    <row r="31" spans="1:22" s="14" customFormat="1" ht="74.25" customHeight="1" x14ac:dyDescent="0.2">
      <c r="A31" s="273" t="s">
        <v>117</v>
      </c>
      <c r="B31" s="402" t="s">
        <v>148</v>
      </c>
      <c r="C31" s="402" t="s">
        <v>156</v>
      </c>
      <c r="D31" s="403" t="s">
        <v>157</v>
      </c>
      <c r="E31" s="404"/>
      <c r="F31" s="404"/>
      <c r="G31" s="404">
        <v>1</v>
      </c>
      <c r="H31" s="404"/>
      <c r="I31" s="404"/>
      <c r="J31" s="404">
        <v>1</v>
      </c>
      <c r="K31" s="404"/>
      <c r="L31" s="404"/>
      <c r="M31" s="404">
        <v>1</v>
      </c>
      <c r="N31" s="404"/>
      <c r="O31" s="404"/>
      <c r="P31" s="404">
        <v>1</v>
      </c>
      <c r="Q31" s="404">
        <f t="shared" si="0"/>
        <v>4</v>
      </c>
      <c r="R31" s="402" t="s">
        <v>106</v>
      </c>
      <c r="S31" s="402" t="s">
        <v>102</v>
      </c>
      <c r="T31" s="402"/>
      <c r="U31" s="402"/>
      <c r="V31" s="405" t="s">
        <v>1472</v>
      </c>
    </row>
    <row r="32" spans="1:22" s="14" customFormat="1" ht="62.25" customHeight="1" x14ac:dyDescent="0.2">
      <c r="A32" s="273" t="s">
        <v>117</v>
      </c>
      <c r="B32" s="402" t="s">
        <v>148</v>
      </c>
      <c r="C32" s="402" t="s">
        <v>158</v>
      </c>
      <c r="D32" s="403" t="s">
        <v>159</v>
      </c>
      <c r="E32" s="404"/>
      <c r="F32" s="404"/>
      <c r="G32" s="404">
        <v>1</v>
      </c>
      <c r="H32" s="404"/>
      <c r="I32" s="404"/>
      <c r="J32" s="404">
        <v>1</v>
      </c>
      <c r="K32" s="404"/>
      <c r="L32" s="404"/>
      <c r="M32" s="404">
        <v>1</v>
      </c>
      <c r="N32" s="404"/>
      <c r="O32" s="404"/>
      <c r="P32" s="404">
        <v>1</v>
      </c>
      <c r="Q32" s="404">
        <f t="shared" si="0"/>
        <v>4</v>
      </c>
      <c r="R32" s="402" t="s">
        <v>106</v>
      </c>
      <c r="S32" s="402"/>
      <c r="T32" s="402"/>
      <c r="U32" s="402"/>
      <c r="V32" s="405" t="s">
        <v>160</v>
      </c>
    </row>
    <row r="33" spans="1:22" s="14" customFormat="1" ht="108" customHeight="1" x14ac:dyDescent="0.2">
      <c r="A33" s="273" t="s">
        <v>117</v>
      </c>
      <c r="B33" s="402" t="s">
        <v>148</v>
      </c>
      <c r="C33" s="402" t="s">
        <v>161</v>
      </c>
      <c r="D33" s="403" t="s">
        <v>162</v>
      </c>
      <c r="E33" s="404"/>
      <c r="F33" s="404"/>
      <c r="G33" s="404">
        <v>1</v>
      </c>
      <c r="H33" s="404"/>
      <c r="I33" s="404"/>
      <c r="J33" s="404">
        <v>1</v>
      </c>
      <c r="K33" s="404"/>
      <c r="L33" s="404"/>
      <c r="M33" s="404">
        <v>1</v>
      </c>
      <c r="N33" s="404"/>
      <c r="O33" s="404"/>
      <c r="P33" s="404"/>
      <c r="Q33" s="404">
        <f t="shared" si="0"/>
        <v>3</v>
      </c>
      <c r="R33" s="402" t="s">
        <v>102</v>
      </c>
      <c r="S33" s="402"/>
      <c r="T33" s="402"/>
      <c r="U33" s="402"/>
      <c r="V33" s="405" t="s">
        <v>160</v>
      </c>
    </row>
    <row r="34" spans="1:22" s="14" customFormat="1" ht="73.5" customHeight="1" x14ac:dyDescent="0.2">
      <c r="A34" s="273" t="s">
        <v>117</v>
      </c>
      <c r="B34" s="402" t="s">
        <v>148</v>
      </c>
      <c r="C34" s="402" t="s">
        <v>163</v>
      </c>
      <c r="D34" s="403" t="s">
        <v>164</v>
      </c>
      <c r="E34" s="404"/>
      <c r="F34" s="404"/>
      <c r="G34" s="404">
        <v>1</v>
      </c>
      <c r="H34" s="404"/>
      <c r="I34" s="404"/>
      <c r="J34" s="404">
        <v>1</v>
      </c>
      <c r="K34" s="404"/>
      <c r="L34" s="404"/>
      <c r="M34" s="404">
        <v>1</v>
      </c>
      <c r="N34" s="404"/>
      <c r="O34" s="404"/>
      <c r="P34" s="404"/>
      <c r="Q34" s="404">
        <f t="shared" si="0"/>
        <v>3</v>
      </c>
      <c r="R34" s="402" t="s">
        <v>106</v>
      </c>
      <c r="S34" s="402" t="s">
        <v>102</v>
      </c>
      <c r="T34" s="402"/>
      <c r="U34" s="402"/>
      <c r="V34" s="405" t="s">
        <v>160</v>
      </c>
    </row>
    <row r="35" spans="1:22" s="14" customFormat="1" ht="73.5" customHeight="1" x14ac:dyDescent="0.2">
      <c r="A35" s="273" t="s">
        <v>117</v>
      </c>
      <c r="B35" s="402" t="s">
        <v>148</v>
      </c>
      <c r="C35" s="402" t="s">
        <v>165</v>
      </c>
      <c r="D35" s="403" t="s">
        <v>166</v>
      </c>
      <c r="E35" s="404">
        <v>1</v>
      </c>
      <c r="F35" s="404">
        <v>1</v>
      </c>
      <c r="G35" s="404">
        <v>1</v>
      </c>
      <c r="H35" s="404">
        <v>1</v>
      </c>
      <c r="I35" s="404">
        <v>1</v>
      </c>
      <c r="J35" s="404">
        <v>1</v>
      </c>
      <c r="K35" s="404">
        <v>1</v>
      </c>
      <c r="L35" s="404">
        <v>1</v>
      </c>
      <c r="M35" s="404">
        <v>1</v>
      </c>
      <c r="N35" s="404">
        <v>1</v>
      </c>
      <c r="O35" s="404">
        <v>1</v>
      </c>
      <c r="P35" s="404">
        <v>1</v>
      </c>
      <c r="Q35" s="404">
        <f t="shared" si="0"/>
        <v>12</v>
      </c>
      <c r="R35" s="402" t="s">
        <v>94</v>
      </c>
      <c r="S35" s="402"/>
      <c r="T35" s="402"/>
      <c r="U35" s="402"/>
      <c r="V35" s="405" t="s">
        <v>160</v>
      </c>
    </row>
    <row r="36" spans="1:22" s="14" customFormat="1" ht="48.75" customHeight="1" x14ac:dyDescent="0.2">
      <c r="A36" s="273" t="s">
        <v>117</v>
      </c>
      <c r="B36" s="402" t="s">
        <v>148</v>
      </c>
      <c r="C36" s="402" t="s">
        <v>167</v>
      </c>
      <c r="D36" s="403" t="s">
        <v>168</v>
      </c>
      <c r="E36" s="404"/>
      <c r="F36" s="404"/>
      <c r="G36" s="404"/>
      <c r="H36" s="404"/>
      <c r="I36" s="404"/>
      <c r="J36" s="404">
        <v>1</v>
      </c>
      <c r="K36" s="404"/>
      <c r="L36" s="404"/>
      <c r="M36" s="404"/>
      <c r="N36" s="404"/>
      <c r="O36" s="404"/>
      <c r="P36" s="404">
        <v>1</v>
      </c>
      <c r="Q36" s="404">
        <f t="shared" si="0"/>
        <v>2</v>
      </c>
      <c r="R36" s="402" t="s">
        <v>106</v>
      </c>
      <c r="S36" s="402"/>
      <c r="T36" s="402"/>
      <c r="U36" s="402"/>
      <c r="V36" s="405" t="s">
        <v>169</v>
      </c>
    </row>
    <row r="37" spans="1:22" s="256" customFormat="1" ht="48.75" customHeight="1" x14ac:dyDescent="0.2">
      <c r="A37" s="376" t="s">
        <v>117</v>
      </c>
      <c r="B37" s="377" t="s">
        <v>148</v>
      </c>
      <c r="C37" s="377" t="s">
        <v>170</v>
      </c>
      <c r="D37" s="403" t="s">
        <v>171</v>
      </c>
      <c r="E37" s="378"/>
      <c r="F37" s="378"/>
      <c r="G37" s="378">
        <v>1</v>
      </c>
      <c r="H37" s="378"/>
      <c r="I37" s="378"/>
      <c r="J37" s="378">
        <v>1</v>
      </c>
      <c r="K37" s="378"/>
      <c r="L37" s="378"/>
      <c r="M37" s="378">
        <v>1</v>
      </c>
      <c r="N37" s="378"/>
      <c r="O37" s="378"/>
      <c r="P37" s="378">
        <v>1</v>
      </c>
      <c r="Q37" s="379">
        <f t="shared" si="0"/>
        <v>4</v>
      </c>
      <c r="R37" s="376" t="s">
        <v>106</v>
      </c>
      <c r="S37" s="376"/>
      <c r="T37" s="376"/>
      <c r="U37" s="377"/>
      <c r="V37" s="380" t="s">
        <v>1465</v>
      </c>
    </row>
    <row r="38" spans="1:22" s="256" customFormat="1" ht="35.25" customHeight="1" x14ac:dyDescent="0.2">
      <c r="A38" s="376" t="s">
        <v>117</v>
      </c>
      <c r="B38" s="377" t="s">
        <v>148</v>
      </c>
      <c r="C38" s="377" t="s">
        <v>172</v>
      </c>
      <c r="D38" s="403" t="s">
        <v>173</v>
      </c>
      <c r="E38" s="378"/>
      <c r="F38" s="378"/>
      <c r="G38" s="378">
        <v>1</v>
      </c>
      <c r="H38" s="378"/>
      <c r="I38" s="378"/>
      <c r="J38" s="378">
        <v>1</v>
      </c>
      <c r="K38" s="378"/>
      <c r="L38" s="378"/>
      <c r="M38" s="378">
        <v>1</v>
      </c>
      <c r="N38" s="378"/>
      <c r="O38" s="378"/>
      <c r="P38" s="378">
        <v>1</v>
      </c>
      <c r="Q38" s="379">
        <f t="shared" si="0"/>
        <v>4</v>
      </c>
      <c r="R38" s="376" t="s">
        <v>94</v>
      </c>
      <c r="S38" s="376"/>
      <c r="T38" s="376" t="s">
        <v>174</v>
      </c>
      <c r="U38" s="377"/>
      <c r="V38" s="380" t="s">
        <v>1465</v>
      </c>
    </row>
    <row r="39" spans="1:22" s="256" customFormat="1" ht="51.75" customHeight="1" x14ac:dyDescent="0.2">
      <c r="A39" s="376" t="s">
        <v>117</v>
      </c>
      <c r="B39" s="377" t="s">
        <v>148</v>
      </c>
      <c r="C39" s="377" t="s">
        <v>175</v>
      </c>
      <c r="D39" s="403" t="s">
        <v>176</v>
      </c>
      <c r="E39" s="378"/>
      <c r="F39" s="378"/>
      <c r="G39" s="378">
        <v>1</v>
      </c>
      <c r="H39" s="378"/>
      <c r="I39" s="378"/>
      <c r="J39" s="378">
        <v>1</v>
      </c>
      <c r="K39" s="378"/>
      <c r="L39" s="378"/>
      <c r="M39" s="378">
        <v>1</v>
      </c>
      <c r="N39" s="378"/>
      <c r="O39" s="378"/>
      <c r="P39" s="378">
        <v>1</v>
      </c>
      <c r="Q39" s="379">
        <f t="shared" si="0"/>
        <v>4</v>
      </c>
      <c r="R39" s="376" t="s">
        <v>106</v>
      </c>
      <c r="S39" s="376"/>
      <c r="T39" s="376"/>
      <c r="U39" s="377"/>
      <c r="V39" s="380" t="s">
        <v>1465</v>
      </c>
    </row>
    <row r="40" spans="1:22" s="256" customFormat="1" ht="78.75" customHeight="1" x14ac:dyDescent="0.2">
      <c r="A40" s="376" t="s">
        <v>117</v>
      </c>
      <c r="B40" s="377" t="s">
        <v>148</v>
      </c>
      <c r="C40" s="377" t="s">
        <v>177</v>
      </c>
      <c r="D40" s="403" t="s">
        <v>178</v>
      </c>
      <c r="E40" s="378"/>
      <c r="F40" s="378"/>
      <c r="G40" s="378"/>
      <c r="H40" s="378">
        <v>1</v>
      </c>
      <c r="I40" s="378"/>
      <c r="J40" s="378"/>
      <c r="K40" s="378">
        <v>1</v>
      </c>
      <c r="L40" s="378"/>
      <c r="M40" s="378"/>
      <c r="N40" s="378">
        <v>1</v>
      </c>
      <c r="O40" s="378"/>
      <c r="P40" s="378">
        <v>1</v>
      </c>
      <c r="Q40" s="379">
        <f t="shared" si="0"/>
        <v>4</v>
      </c>
      <c r="R40" s="376" t="s">
        <v>102</v>
      </c>
      <c r="S40" s="376"/>
      <c r="T40" s="376"/>
      <c r="U40" s="377"/>
      <c r="V40" s="380" t="s">
        <v>1465</v>
      </c>
    </row>
    <row r="41" spans="1:22" s="256" customFormat="1" ht="48" customHeight="1" x14ac:dyDescent="0.2">
      <c r="A41" s="376" t="s">
        <v>117</v>
      </c>
      <c r="B41" s="377" t="s">
        <v>148</v>
      </c>
      <c r="C41" s="377" t="s">
        <v>179</v>
      </c>
      <c r="D41" s="403" t="s">
        <v>180</v>
      </c>
      <c r="E41" s="378"/>
      <c r="F41" s="378"/>
      <c r="G41" s="378"/>
      <c r="H41" s="378"/>
      <c r="I41" s="378">
        <v>1</v>
      </c>
      <c r="J41" s="378"/>
      <c r="K41" s="378"/>
      <c r="L41" s="378">
        <v>1</v>
      </c>
      <c r="M41" s="378"/>
      <c r="N41" s="378"/>
      <c r="O41" s="378"/>
      <c r="P41" s="378">
        <v>1</v>
      </c>
      <c r="Q41" s="379">
        <f t="shared" si="0"/>
        <v>3</v>
      </c>
      <c r="R41" s="376" t="s">
        <v>106</v>
      </c>
      <c r="S41" s="376" t="s">
        <v>102</v>
      </c>
      <c r="T41" s="376"/>
      <c r="U41" s="377"/>
      <c r="V41" s="380" t="s">
        <v>1465</v>
      </c>
    </row>
    <row r="42" spans="1:22" s="14" customFormat="1" ht="45.75" customHeight="1" x14ac:dyDescent="0.2">
      <c r="A42" s="273" t="s">
        <v>117</v>
      </c>
      <c r="B42" s="402" t="s">
        <v>148</v>
      </c>
      <c r="C42" s="402" t="s">
        <v>181</v>
      </c>
      <c r="D42" s="403" t="s">
        <v>182</v>
      </c>
      <c r="E42" s="404">
        <v>1</v>
      </c>
      <c r="F42" s="404">
        <v>1</v>
      </c>
      <c r="G42" s="404">
        <v>1</v>
      </c>
      <c r="H42" s="404">
        <v>1</v>
      </c>
      <c r="I42" s="404">
        <v>1</v>
      </c>
      <c r="J42" s="404">
        <v>1</v>
      </c>
      <c r="K42" s="404">
        <v>1</v>
      </c>
      <c r="L42" s="404">
        <v>1</v>
      </c>
      <c r="M42" s="404">
        <v>1</v>
      </c>
      <c r="N42" s="404">
        <v>1</v>
      </c>
      <c r="O42" s="404">
        <v>1</v>
      </c>
      <c r="P42" s="404">
        <v>1</v>
      </c>
      <c r="Q42" s="404">
        <f t="shared" si="0"/>
        <v>12</v>
      </c>
      <c r="R42" s="402" t="s">
        <v>106</v>
      </c>
      <c r="S42" s="402"/>
      <c r="T42" s="402"/>
      <c r="U42" s="402"/>
      <c r="V42" s="405" t="s">
        <v>1472</v>
      </c>
    </row>
    <row r="43" spans="1:22" s="14" customFormat="1" ht="92.25" customHeight="1" x14ac:dyDescent="0.2">
      <c r="A43" s="273" t="s">
        <v>117</v>
      </c>
      <c r="B43" s="402" t="s">
        <v>148</v>
      </c>
      <c r="C43" s="402" t="s">
        <v>183</v>
      </c>
      <c r="D43" s="403" t="s">
        <v>184</v>
      </c>
      <c r="E43" s="404"/>
      <c r="F43" s="404"/>
      <c r="G43" s="404">
        <v>1</v>
      </c>
      <c r="H43" s="404"/>
      <c r="I43" s="404"/>
      <c r="J43" s="404">
        <v>1</v>
      </c>
      <c r="K43" s="404"/>
      <c r="L43" s="404"/>
      <c r="M43" s="404">
        <v>1</v>
      </c>
      <c r="N43" s="404"/>
      <c r="O43" s="404"/>
      <c r="P43" s="404">
        <v>1</v>
      </c>
      <c r="Q43" s="404">
        <f t="shared" si="0"/>
        <v>4</v>
      </c>
      <c r="R43" s="402" t="s">
        <v>102</v>
      </c>
      <c r="S43" s="402"/>
      <c r="T43" s="402"/>
      <c r="U43" s="402"/>
      <c r="V43" s="405" t="s">
        <v>1472</v>
      </c>
    </row>
    <row r="44" spans="1:22" s="14" customFormat="1" ht="73.5" customHeight="1" x14ac:dyDescent="0.2">
      <c r="A44" s="273" t="s">
        <v>117</v>
      </c>
      <c r="B44" s="402" t="s">
        <v>148</v>
      </c>
      <c r="C44" s="402" t="s">
        <v>185</v>
      </c>
      <c r="D44" s="403" t="s">
        <v>186</v>
      </c>
      <c r="E44" s="404"/>
      <c r="F44" s="404"/>
      <c r="G44" s="404"/>
      <c r="H44" s="404">
        <v>1</v>
      </c>
      <c r="I44" s="404"/>
      <c r="J44" s="404"/>
      <c r="K44" s="404">
        <v>1</v>
      </c>
      <c r="L44" s="404"/>
      <c r="M44" s="404"/>
      <c r="N44" s="404">
        <v>1</v>
      </c>
      <c r="O44" s="404"/>
      <c r="P44" s="404"/>
      <c r="Q44" s="404">
        <f t="shared" si="0"/>
        <v>3</v>
      </c>
      <c r="R44" s="402" t="s">
        <v>106</v>
      </c>
      <c r="S44" s="402"/>
      <c r="T44" s="402"/>
      <c r="U44" s="402"/>
      <c r="V44" s="405" t="s">
        <v>1472</v>
      </c>
    </row>
    <row r="45" spans="1:22" s="256" customFormat="1" ht="63.75" customHeight="1" x14ac:dyDescent="0.2">
      <c r="A45" s="376" t="s">
        <v>117</v>
      </c>
      <c r="B45" s="377" t="s">
        <v>148</v>
      </c>
      <c r="C45" s="377" t="s">
        <v>187</v>
      </c>
      <c r="D45" s="403" t="s">
        <v>188</v>
      </c>
      <c r="E45" s="381">
        <v>1</v>
      </c>
      <c r="F45" s="381">
        <v>1</v>
      </c>
      <c r="G45" s="381">
        <v>1</v>
      </c>
      <c r="H45" s="381">
        <v>1</v>
      </c>
      <c r="I45" s="381">
        <v>1</v>
      </c>
      <c r="J45" s="381">
        <v>1</v>
      </c>
      <c r="K45" s="381">
        <v>1</v>
      </c>
      <c r="L45" s="381">
        <v>1</v>
      </c>
      <c r="M45" s="381">
        <v>1</v>
      </c>
      <c r="N45" s="381">
        <v>1</v>
      </c>
      <c r="O45" s="381">
        <v>1</v>
      </c>
      <c r="P45" s="381">
        <v>1</v>
      </c>
      <c r="Q45" s="379">
        <f t="shared" si="0"/>
        <v>12</v>
      </c>
      <c r="R45" s="376" t="s">
        <v>189</v>
      </c>
      <c r="S45" s="376"/>
      <c r="T45" s="376"/>
      <c r="U45" s="376"/>
      <c r="V45" s="380" t="s">
        <v>1466</v>
      </c>
    </row>
    <row r="46" spans="1:22" s="256" customFormat="1" ht="150.75" customHeight="1" x14ac:dyDescent="0.2">
      <c r="A46" s="376" t="s">
        <v>117</v>
      </c>
      <c r="B46" s="377" t="s">
        <v>148</v>
      </c>
      <c r="C46" s="377" t="s">
        <v>190</v>
      </c>
      <c r="D46" s="403" t="s">
        <v>191</v>
      </c>
      <c r="E46" s="378"/>
      <c r="F46" s="378"/>
      <c r="G46" s="378">
        <v>1</v>
      </c>
      <c r="H46" s="378"/>
      <c r="I46" s="378"/>
      <c r="J46" s="378">
        <v>1</v>
      </c>
      <c r="K46" s="378"/>
      <c r="L46" s="378"/>
      <c r="M46" s="378">
        <v>1</v>
      </c>
      <c r="N46" s="378"/>
      <c r="O46" s="378"/>
      <c r="P46" s="378">
        <v>1</v>
      </c>
      <c r="Q46" s="379">
        <f t="shared" si="0"/>
        <v>4</v>
      </c>
      <c r="R46" s="376" t="s">
        <v>102</v>
      </c>
      <c r="S46" s="376"/>
      <c r="T46" s="376"/>
      <c r="U46" s="377"/>
      <c r="V46" s="380" t="s">
        <v>1466</v>
      </c>
    </row>
    <row r="47" spans="1:22" s="256" customFormat="1" ht="136.5" customHeight="1" x14ac:dyDescent="0.2">
      <c r="A47" s="376" t="s">
        <v>117</v>
      </c>
      <c r="B47" s="377" t="s">
        <v>148</v>
      </c>
      <c r="C47" s="377" t="s">
        <v>192</v>
      </c>
      <c r="D47" s="403" t="s">
        <v>193</v>
      </c>
      <c r="E47" s="381"/>
      <c r="F47" s="381"/>
      <c r="G47" s="381">
        <v>1</v>
      </c>
      <c r="H47" s="381"/>
      <c r="I47" s="381"/>
      <c r="J47" s="381">
        <v>1</v>
      </c>
      <c r="K47" s="381"/>
      <c r="L47" s="381"/>
      <c r="M47" s="381">
        <v>1</v>
      </c>
      <c r="N47" s="381"/>
      <c r="O47" s="381"/>
      <c r="P47" s="381">
        <v>1</v>
      </c>
      <c r="Q47" s="379">
        <f t="shared" si="0"/>
        <v>4</v>
      </c>
      <c r="R47" s="376" t="s">
        <v>106</v>
      </c>
      <c r="S47" s="376" t="s">
        <v>102</v>
      </c>
      <c r="T47" s="376"/>
      <c r="U47" s="376"/>
      <c r="V47" s="380" t="s">
        <v>1466</v>
      </c>
    </row>
    <row r="48" spans="1:22" s="256" customFormat="1" ht="81" customHeight="1" x14ac:dyDescent="0.2">
      <c r="A48" s="376" t="s">
        <v>194</v>
      </c>
      <c r="B48" s="384" t="s">
        <v>195</v>
      </c>
      <c r="C48" s="377" t="s">
        <v>196</v>
      </c>
      <c r="D48" s="403" t="s">
        <v>197</v>
      </c>
      <c r="E48" s="378"/>
      <c r="F48" s="378"/>
      <c r="G48" s="378">
        <v>1</v>
      </c>
      <c r="H48" s="378"/>
      <c r="I48" s="378"/>
      <c r="J48" s="378">
        <v>1</v>
      </c>
      <c r="K48" s="378"/>
      <c r="L48" s="378"/>
      <c r="M48" s="378">
        <v>1</v>
      </c>
      <c r="N48" s="378"/>
      <c r="O48" s="378"/>
      <c r="P48" s="378">
        <v>1</v>
      </c>
      <c r="Q48" s="379">
        <f t="shared" si="0"/>
        <v>4</v>
      </c>
      <c r="R48" s="376" t="s">
        <v>106</v>
      </c>
      <c r="S48" s="376" t="s">
        <v>102</v>
      </c>
      <c r="T48" s="376"/>
      <c r="U48" s="377" t="s">
        <v>198</v>
      </c>
      <c r="V48" s="380" t="s">
        <v>199</v>
      </c>
    </row>
    <row r="49" spans="1:22" s="256" customFormat="1" ht="58.5" customHeight="1" x14ac:dyDescent="0.2">
      <c r="A49" s="376" t="s">
        <v>194</v>
      </c>
      <c r="B49" s="384" t="s">
        <v>195</v>
      </c>
      <c r="C49" s="377" t="s">
        <v>200</v>
      </c>
      <c r="D49" s="376" t="s">
        <v>201</v>
      </c>
      <c r="E49" s="381"/>
      <c r="F49" s="381"/>
      <c r="G49" s="381"/>
      <c r="H49" s="381"/>
      <c r="I49" s="381"/>
      <c r="J49" s="381"/>
      <c r="K49" s="381"/>
      <c r="L49" s="381"/>
      <c r="M49" s="381">
        <v>1</v>
      </c>
      <c r="N49" s="381"/>
      <c r="O49" s="381"/>
      <c r="P49" s="381"/>
      <c r="Q49" s="379">
        <f t="shared" si="0"/>
        <v>1</v>
      </c>
      <c r="R49" s="376" t="s">
        <v>94</v>
      </c>
      <c r="S49" s="376"/>
      <c r="T49" s="376"/>
      <c r="U49" s="376" t="s">
        <v>202</v>
      </c>
      <c r="V49" s="380" t="s">
        <v>199</v>
      </c>
    </row>
    <row r="50" spans="1:22" s="256" customFormat="1" ht="45.75" customHeight="1" x14ac:dyDescent="0.2">
      <c r="A50" s="376" t="s">
        <v>194</v>
      </c>
      <c r="B50" s="384" t="s">
        <v>195</v>
      </c>
      <c r="C50" s="377" t="s">
        <v>203</v>
      </c>
      <c r="D50" s="377" t="s">
        <v>204</v>
      </c>
      <c r="E50" s="378"/>
      <c r="F50" s="378"/>
      <c r="G50" s="378"/>
      <c r="H50" s="378"/>
      <c r="I50" s="378"/>
      <c r="J50" s="378"/>
      <c r="K50" s="378"/>
      <c r="L50" s="378"/>
      <c r="M50" s="378"/>
      <c r="N50" s="378">
        <v>1</v>
      </c>
      <c r="O50" s="378"/>
      <c r="P50" s="378"/>
      <c r="Q50" s="379">
        <f t="shared" si="0"/>
        <v>1</v>
      </c>
      <c r="R50" s="376" t="s">
        <v>102</v>
      </c>
      <c r="S50" s="376"/>
      <c r="T50" s="376"/>
      <c r="U50" s="377" t="s">
        <v>205</v>
      </c>
      <c r="V50" s="380" t="s">
        <v>199</v>
      </c>
    </row>
    <row r="51" spans="1:22" s="256" customFormat="1" ht="56.25" customHeight="1" x14ac:dyDescent="0.2">
      <c r="A51" s="376" t="s">
        <v>194</v>
      </c>
      <c r="B51" s="384" t="s">
        <v>195</v>
      </c>
      <c r="C51" s="377" t="s">
        <v>206</v>
      </c>
      <c r="D51" s="377" t="s">
        <v>207</v>
      </c>
      <c r="E51" s="378">
        <v>1</v>
      </c>
      <c r="F51" s="378"/>
      <c r="G51" s="378"/>
      <c r="H51" s="378"/>
      <c r="I51" s="378"/>
      <c r="J51" s="378"/>
      <c r="K51" s="378"/>
      <c r="L51" s="378"/>
      <c r="M51" s="378"/>
      <c r="N51" s="378"/>
      <c r="O51" s="378"/>
      <c r="P51" s="378"/>
      <c r="Q51" s="379">
        <f t="shared" si="0"/>
        <v>1</v>
      </c>
      <c r="R51" s="376" t="s">
        <v>94</v>
      </c>
      <c r="S51" s="376"/>
      <c r="T51" s="376"/>
      <c r="U51" s="377" t="s">
        <v>208</v>
      </c>
      <c r="V51" s="380" t="s">
        <v>199</v>
      </c>
    </row>
    <row r="52" spans="1:22" s="256" customFormat="1" ht="60.75" customHeight="1" x14ac:dyDescent="0.2">
      <c r="A52" s="376" t="s">
        <v>194</v>
      </c>
      <c r="B52" s="384" t="s">
        <v>195</v>
      </c>
      <c r="C52" s="377" t="s">
        <v>209</v>
      </c>
      <c r="D52" s="377" t="s">
        <v>210</v>
      </c>
      <c r="E52" s="378">
        <v>1</v>
      </c>
      <c r="F52" s="378"/>
      <c r="G52" s="378"/>
      <c r="H52" s="378"/>
      <c r="I52" s="378"/>
      <c r="J52" s="378"/>
      <c r="K52" s="378"/>
      <c r="L52" s="378"/>
      <c r="M52" s="378"/>
      <c r="N52" s="378"/>
      <c r="O52" s="378"/>
      <c r="P52" s="378"/>
      <c r="Q52" s="379">
        <f t="shared" si="0"/>
        <v>1</v>
      </c>
      <c r="R52" s="376" t="s">
        <v>94</v>
      </c>
      <c r="S52" s="376"/>
      <c r="T52" s="376"/>
      <c r="U52" s="377" t="s">
        <v>211</v>
      </c>
      <c r="V52" s="380" t="s">
        <v>199</v>
      </c>
    </row>
    <row r="53" spans="1:22" s="256" customFormat="1" ht="71.25" customHeight="1" x14ac:dyDescent="0.2">
      <c r="A53" s="376" t="s">
        <v>194</v>
      </c>
      <c r="B53" s="384" t="s">
        <v>195</v>
      </c>
      <c r="C53" s="377" t="s">
        <v>212</v>
      </c>
      <c r="D53" s="376" t="s">
        <v>213</v>
      </c>
      <c r="E53" s="381"/>
      <c r="F53" s="381"/>
      <c r="G53" s="381">
        <v>1</v>
      </c>
      <c r="H53" s="381"/>
      <c r="I53" s="381"/>
      <c r="J53" s="381"/>
      <c r="K53" s="381"/>
      <c r="L53" s="381"/>
      <c r="M53" s="381"/>
      <c r="N53" s="381"/>
      <c r="O53" s="381"/>
      <c r="P53" s="381"/>
      <c r="Q53" s="379">
        <f t="shared" si="0"/>
        <v>1</v>
      </c>
      <c r="R53" s="376" t="s">
        <v>106</v>
      </c>
      <c r="S53" s="376"/>
      <c r="T53" s="376"/>
      <c r="U53" s="376" t="s">
        <v>214</v>
      </c>
      <c r="V53" s="380" t="s">
        <v>199</v>
      </c>
    </row>
    <row r="54" spans="1:22" s="256" customFormat="1" ht="81.75" customHeight="1" x14ac:dyDescent="0.2">
      <c r="A54" s="376" t="s">
        <v>194</v>
      </c>
      <c r="B54" s="384" t="s">
        <v>195</v>
      </c>
      <c r="C54" s="377" t="s">
        <v>215</v>
      </c>
      <c r="D54" s="377" t="s">
        <v>216</v>
      </c>
      <c r="E54" s="378"/>
      <c r="F54" s="378"/>
      <c r="G54" s="378"/>
      <c r="H54" s="378">
        <v>1</v>
      </c>
      <c r="I54" s="378"/>
      <c r="J54" s="378"/>
      <c r="K54" s="378">
        <v>1</v>
      </c>
      <c r="L54" s="378"/>
      <c r="M54" s="378"/>
      <c r="N54" s="378">
        <v>1</v>
      </c>
      <c r="O54" s="378"/>
      <c r="P54" s="378"/>
      <c r="Q54" s="379">
        <f t="shared" si="0"/>
        <v>3</v>
      </c>
      <c r="R54" s="376" t="s">
        <v>115</v>
      </c>
      <c r="S54" s="376"/>
      <c r="T54" s="376"/>
      <c r="U54" s="377" t="s">
        <v>217</v>
      </c>
      <c r="V54" s="380" t="s">
        <v>199</v>
      </c>
    </row>
    <row r="55" spans="1:22" s="256" customFormat="1" ht="66.75" customHeight="1" x14ac:dyDescent="0.2">
      <c r="A55" s="376" t="s">
        <v>194</v>
      </c>
      <c r="B55" s="384" t="s">
        <v>195</v>
      </c>
      <c r="C55" s="377" t="s">
        <v>218</v>
      </c>
      <c r="D55" s="385" t="s">
        <v>219</v>
      </c>
      <c r="E55" s="381"/>
      <c r="F55" s="381"/>
      <c r="G55" s="381"/>
      <c r="H55" s="381">
        <v>1</v>
      </c>
      <c r="I55" s="381"/>
      <c r="J55" s="381"/>
      <c r="K55" s="381">
        <v>1</v>
      </c>
      <c r="L55" s="381"/>
      <c r="M55" s="381"/>
      <c r="N55" s="381">
        <v>1</v>
      </c>
      <c r="O55" s="381"/>
      <c r="P55" s="381"/>
      <c r="Q55" s="379">
        <f t="shared" si="0"/>
        <v>3</v>
      </c>
      <c r="R55" s="376" t="s">
        <v>94</v>
      </c>
      <c r="S55" s="376"/>
      <c r="T55" s="376"/>
      <c r="U55" s="376"/>
      <c r="V55" s="380" t="s">
        <v>199</v>
      </c>
    </row>
    <row r="56" spans="1:22" s="256" customFormat="1" ht="150.75" customHeight="1" x14ac:dyDescent="0.2">
      <c r="A56" s="376" t="s">
        <v>220</v>
      </c>
      <c r="B56" s="377" t="s">
        <v>221</v>
      </c>
      <c r="C56" s="377" t="s">
        <v>222</v>
      </c>
      <c r="D56" s="377" t="s">
        <v>223</v>
      </c>
      <c r="E56" s="378">
        <v>1</v>
      </c>
      <c r="F56" s="378"/>
      <c r="G56" s="378"/>
      <c r="H56" s="378"/>
      <c r="I56" s="378"/>
      <c r="J56" s="378"/>
      <c r="K56" s="378"/>
      <c r="L56" s="378"/>
      <c r="M56" s="378"/>
      <c r="N56" s="378"/>
      <c r="O56" s="378"/>
      <c r="P56" s="378"/>
      <c r="Q56" s="379">
        <f t="shared" si="0"/>
        <v>1</v>
      </c>
      <c r="R56" s="377" t="s">
        <v>224</v>
      </c>
      <c r="S56" s="376"/>
      <c r="T56" s="399"/>
      <c r="U56" s="377"/>
      <c r="V56" s="380" t="s">
        <v>225</v>
      </c>
    </row>
    <row r="57" spans="1:22" s="256" customFormat="1" ht="106.5" customHeight="1" x14ac:dyDescent="0.2">
      <c r="A57" s="376" t="s">
        <v>220</v>
      </c>
      <c r="B57" s="377" t="s">
        <v>221</v>
      </c>
      <c r="C57" s="377" t="s">
        <v>226</v>
      </c>
      <c r="D57" s="376" t="s">
        <v>227</v>
      </c>
      <c r="E57" s="381"/>
      <c r="F57" s="381"/>
      <c r="G57" s="381"/>
      <c r="H57" s="381"/>
      <c r="I57" s="381"/>
      <c r="J57" s="381"/>
      <c r="K57" s="381">
        <v>1</v>
      </c>
      <c r="L57" s="381"/>
      <c r="M57" s="381"/>
      <c r="N57" s="381"/>
      <c r="O57" s="381"/>
      <c r="P57" s="381">
        <v>1</v>
      </c>
      <c r="Q57" s="379">
        <f t="shared" si="0"/>
        <v>2</v>
      </c>
      <c r="R57" s="376" t="s">
        <v>228</v>
      </c>
      <c r="S57" s="376"/>
      <c r="T57" s="399"/>
      <c r="U57" s="376"/>
      <c r="V57" s="380" t="s">
        <v>225</v>
      </c>
    </row>
    <row r="58" spans="1:22" s="256" customFormat="1" ht="44.25" customHeight="1" x14ac:dyDescent="0.2">
      <c r="A58" s="376" t="s">
        <v>220</v>
      </c>
      <c r="B58" s="376" t="s">
        <v>229</v>
      </c>
      <c r="C58" s="376" t="s">
        <v>230</v>
      </c>
      <c r="D58" s="376" t="s">
        <v>231</v>
      </c>
      <c r="E58" s="381"/>
      <c r="F58" s="381"/>
      <c r="G58" s="381">
        <v>1</v>
      </c>
      <c r="H58" s="381"/>
      <c r="I58" s="381"/>
      <c r="J58" s="381">
        <v>1</v>
      </c>
      <c r="K58" s="381"/>
      <c r="L58" s="381"/>
      <c r="M58" s="381">
        <v>1</v>
      </c>
      <c r="N58" s="381"/>
      <c r="O58" s="381"/>
      <c r="P58" s="381">
        <v>1</v>
      </c>
      <c r="Q58" s="379">
        <f t="shared" si="0"/>
        <v>4</v>
      </c>
      <c r="R58" s="376" t="s">
        <v>94</v>
      </c>
      <c r="S58" s="376"/>
      <c r="T58" s="376"/>
      <c r="U58" s="376"/>
      <c r="V58" s="382" t="s">
        <v>232</v>
      </c>
    </row>
    <row r="59" spans="1:22" s="256" customFormat="1" ht="42.75" customHeight="1" x14ac:dyDescent="0.2">
      <c r="A59" s="376" t="s">
        <v>220</v>
      </c>
      <c r="B59" s="377" t="s">
        <v>229</v>
      </c>
      <c r="C59" s="377" t="s">
        <v>233</v>
      </c>
      <c r="D59" s="377" t="s">
        <v>234</v>
      </c>
      <c r="E59" s="378"/>
      <c r="F59" s="378"/>
      <c r="G59" s="378">
        <v>1</v>
      </c>
      <c r="H59" s="378"/>
      <c r="I59" s="378"/>
      <c r="J59" s="378">
        <v>1</v>
      </c>
      <c r="K59" s="378"/>
      <c r="L59" s="378"/>
      <c r="M59" s="378">
        <v>1</v>
      </c>
      <c r="N59" s="378"/>
      <c r="O59" s="378"/>
      <c r="P59" s="378">
        <v>1</v>
      </c>
      <c r="Q59" s="379">
        <f t="shared" si="0"/>
        <v>4</v>
      </c>
      <c r="R59" s="376" t="s">
        <v>94</v>
      </c>
      <c r="S59" s="376"/>
      <c r="T59" s="376"/>
      <c r="U59" s="377"/>
      <c r="V59" s="382" t="s">
        <v>232</v>
      </c>
    </row>
    <row r="60" spans="1:22" s="256" customFormat="1" ht="26.25" customHeight="1" x14ac:dyDescent="0.2">
      <c r="A60" s="376" t="s">
        <v>220</v>
      </c>
      <c r="B60" s="376" t="s">
        <v>229</v>
      </c>
      <c r="C60" s="376" t="s">
        <v>235</v>
      </c>
      <c r="D60" s="376" t="s">
        <v>236</v>
      </c>
      <c r="E60" s="381"/>
      <c r="F60" s="381"/>
      <c r="G60" s="381">
        <v>1</v>
      </c>
      <c r="H60" s="381"/>
      <c r="I60" s="381"/>
      <c r="J60" s="381">
        <v>1</v>
      </c>
      <c r="K60" s="381"/>
      <c r="L60" s="381"/>
      <c r="M60" s="381">
        <v>1</v>
      </c>
      <c r="N60" s="381"/>
      <c r="O60" s="381"/>
      <c r="P60" s="381">
        <v>1</v>
      </c>
      <c r="Q60" s="379">
        <f t="shared" si="0"/>
        <v>4</v>
      </c>
      <c r="R60" s="376" t="s">
        <v>237</v>
      </c>
      <c r="S60" s="376"/>
      <c r="T60" s="376"/>
      <c r="U60" s="376"/>
      <c r="V60" s="382" t="s">
        <v>232</v>
      </c>
    </row>
    <row r="61" spans="1:22" s="256" customFormat="1" ht="48.75" customHeight="1" x14ac:dyDescent="0.2">
      <c r="A61" s="376" t="s">
        <v>220</v>
      </c>
      <c r="B61" s="376" t="s">
        <v>238</v>
      </c>
      <c r="C61" s="376" t="s">
        <v>239</v>
      </c>
      <c r="D61" s="376" t="s">
        <v>240</v>
      </c>
      <c r="E61" s="381"/>
      <c r="F61" s="381"/>
      <c r="G61" s="381"/>
      <c r="H61" s="381"/>
      <c r="I61" s="381"/>
      <c r="J61" s="381"/>
      <c r="K61" s="381"/>
      <c r="L61" s="381"/>
      <c r="M61" s="381"/>
      <c r="N61" s="381"/>
      <c r="O61" s="381">
        <v>1</v>
      </c>
      <c r="P61" s="381"/>
      <c r="Q61" s="379">
        <f t="shared" si="0"/>
        <v>1</v>
      </c>
      <c r="R61" s="376" t="s">
        <v>241</v>
      </c>
      <c r="S61" s="376"/>
      <c r="T61" s="376"/>
      <c r="U61" s="376"/>
      <c r="V61" s="382" t="s">
        <v>225</v>
      </c>
    </row>
    <row r="62" spans="1:22" s="256" customFormat="1" ht="33.75" customHeight="1" x14ac:dyDescent="0.2">
      <c r="A62" s="376" t="s">
        <v>220</v>
      </c>
      <c r="B62" s="377" t="s">
        <v>238</v>
      </c>
      <c r="C62" s="377" t="s">
        <v>242</v>
      </c>
      <c r="D62" s="377" t="s">
        <v>243</v>
      </c>
      <c r="E62" s="378"/>
      <c r="F62" s="378"/>
      <c r="G62" s="378"/>
      <c r="H62" s="378"/>
      <c r="I62" s="378"/>
      <c r="J62" s="378"/>
      <c r="K62" s="378"/>
      <c r="L62" s="378"/>
      <c r="M62" s="378">
        <v>1</v>
      </c>
      <c r="N62" s="378"/>
      <c r="O62" s="378"/>
      <c r="P62" s="378"/>
      <c r="Q62" s="379">
        <f t="shared" si="0"/>
        <v>1</v>
      </c>
      <c r="R62" s="376" t="s">
        <v>102</v>
      </c>
      <c r="S62" s="376"/>
      <c r="T62" s="376"/>
      <c r="U62" s="377"/>
      <c r="V62" s="382" t="s">
        <v>225</v>
      </c>
    </row>
    <row r="63" spans="1:22" s="256" customFormat="1" ht="31.5" customHeight="1" x14ac:dyDescent="0.2">
      <c r="A63" s="376" t="s">
        <v>220</v>
      </c>
      <c r="B63" s="376" t="s">
        <v>238</v>
      </c>
      <c r="C63" s="376" t="s">
        <v>244</v>
      </c>
      <c r="D63" s="376" t="s">
        <v>245</v>
      </c>
      <c r="E63" s="381">
        <v>1</v>
      </c>
      <c r="F63" s="381"/>
      <c r="G63" s="381"/>
      <c r="H63" s="381">
        <v>1</v>
      </c>
      <c r="I63" s="381"/>
      <c r="J63" s="381"/>
      <c r="K63" s="381">
        <v>1</v>
      </c>
      <c r="L63" s="381"/>
      <c r="M63" s="381"/>
      <c r="N63" s="381">
        <v>1</v>
      </c>
      <c r="O63" s="381"/>
      <c r="P63" s="381"/>
      <c r="Q63" s="379">
        <f t="shared" si="0"/>
        <v>4</v>
      </c>
      <c r="R63" s="376" t="s">
        <v>246</v>
      </c>
      <c r="S63" s="376"/>
      <c r="U63" s="376"/>
      <c r="V63" s="382" t="s">
        <v>225</v>
      </c>
    </row>
    <row r="64" spans="1:22" s="256" customFormat="1" ht="66.75" customHeight="1" x14ac:dyDescent="0.2">
      <c r="A64" s="376" t="s">
        <v>220</v>
      </c>
      <c r="B64" s="377" t="s">
        <v>238</v>
      </c>
      <c r="C64" s="377" t="s">
        <v>247</v>
      </c>
      <c r="D64" s="377" t="s">
        <v>248</v>
      </c>
      <c r="E64" s="378"/>
      <c r="F64" s="378">
        <v>1</v>
      </c>
      <c r="G64" s="378"/>
      <c r="H64" s="378"/>
      <c r="I64" s="378">
        <v>1</v>
      </c>
      <c r="J64" s="378"/>
      <c r="K64" s="378"/>
      <c r="L64" s="378">
        <v>1</v>
      </c>
      <c r="M64" s="378"/>
      <c r="N64" s="378"/>
      <c r="O64" s="378">
        <v>1</v>
      </c>
      <c r="P64" s="378"/>
      <c r="Q64" s="379">
        <f t="shared" si="0"/>
        <v>4</v>
      </c>
      <c r="R64" s="376" t="s">
        <v>106</v>
      </c>
      <c r="S64" s="376" t="s">
        <v>101</v>
      </c>
      <c r="T64" s="376" t="s">
        <v>102</v>
      </c>
      <c r="U64" s="377"/>
      <c r="V64" s="382" t="s">
        <v>225</v>
      </c>
    </row>
    <row r="65" spans="1:22" s="14" customFormat="1" ht="80.25" customHeight="1" x14ac:dyDescent="0.2">
      <c r="A65" s="273" t="s">
        <v>220</v>
      </c>
      <c r="B65" s="402" t="s">
        <v>238</v>
      </c>
      <c r="C65" s="402" t="s">
        <v>249</v>
      </c>
      <c r="D65" s="402" t="s">
        <v>250</v>
      </c>
      <c r="E65" s="404"/>
      <c r="F65" s="404"/>
      <c r="G65" s="404"/>
      <c r="H65" s="404"/>
      <c r="I65" s="404">
        <v>1</v>
      </c>
      <c r="J65" s="404"/>
      <c r="K65" s="404"/>
      <c r="L65" s="404"/>
      <c r="M65" s="404"/>
      <c r="N65" s="404"/>
      <c r="O65" s="404"/>
      <c r="P65" s="404"/>
      <c r="Q65" s="404">
        <f t="shared" si="0"/>
        <v>1</v>
      </c>
      <c r="R65" s="402" t="s">
        <v>106</v>
      </c>
      <c r="S65" s="402"/>
      <c r="T65" s="402"/>
      <c r="U65" s="402"/>
      <c r="V65" s="405" t="s">
        <v>251</v>
      </c>
    </row>
    <row r="66" spans="1:22" s="14" customFormat="1" ht="68.25" customHeight="1" x14ac:dyDescent="0.2">
      <c r="A66" s="273" t="s">
        <v>220</v>
      </c>
      <c r="B66" s="402" t="s">
        <v>238</v>
      </c>
      <c r="C66" s="402" t="s">
        <v>252</v>
      </c>
      <c r="D66" s="402" t="s">
        <v>253</v>
      </c>
      <c r="E66" s="404"/>
      <c r="F66" s="404"/>
      <c r="G66" s="404"/>
      <c r="H66" s="404"/>
      <c r="I66" s="404">
        <v>1</v>
      </c>
      <c r="J66" s="404"/>
      <c r="K66" s="404"/>
      <c r="L66" s="404"/>
      <c r="M66" s="404"/>
      <c r="N66" s="404"/>
      <c r="O66" s="404"/>
      <c r="P66" s="404"/>
      <c r="Q66" s="404">
        <f t="shared" si="0"/>
        <v>1</v>
      </c>
      <c r="R66" s="402" t="s">
        <v>106</v>
      </c>
      <c r="S66" s="402"/>
      <c r="T66" s="402"/>
      <c r="U66" s="402"/>
      <c r="V66" s="405" t="s">
        <v>251</v>
      </c>
    </row>
    <row r="67" spans="1:22" s="14" customFormat="1" ht="51.75" customHeight="1" x14ac:dyDescent="0.2">
      <c r="A67" s="273" t="s">
        <v>220</v>
      </c>
      <c r="B67" s="402" t="s">
        <v>238</v>
      </c>
      <c r="C67" s="402" t="s">
        <v>254</v>
      </c>
      <c r="D67" s="402" t="s">
        <v>255</v>
      </c>
      <c r="E67" s="404"/>
      <c r="F67" s="404"/>
      <c r="G67" s="404"/>
      <c r="H67" s="404"/>
      <c r="I67" s="404"/>
      <c r="J67" s="404"/>
      <c r="K67" s="404">
        <v>1</v>
      </c>
      <c r="L67" s="404"/>
      <c r="M67" s="404"/>
      <c r="N67" s="404"/>
      <c r="O67" s="404"/>
      <c r="P67" s="404"/>
      <c r="Q67" s="404">
        <f t="shared" si="0"/>
        <v>1</v>
      </c>
      <c r="R67" s="402" t="s">
        <v>102</v>
      </c>
      <c r="S67" s="402"/>
      <c r="T67" s="402"/>
      <c r="U67" s="402"/>
      <c r="V67" s="405" t="s">
        <v>251</v>
      </c>
    </row>
    <row r="68" spans="1:22" s="14" customFormat="1" ht="93" customHeight="1" x14ac:dyDescent="0.2">
      <c r="A68" s="273" t="s">
        <v>220</v>
      </c>
      <c r="B68" s="402" t="s">
        <v>238</v>
      </c>
      <c r="C68" s="402" t="s">
        <v>256</v>
      </c>
      <c r="D68" s="402" t="s">
        <v>257</v>
      </c>
      <c r="E68" s="404"/>
      <c r="F68" s="404"/>
      <c r="G68" s="404"/>
      <c r="H68" s="404"/>
      <c r="I68" s="404"/>
      <c r="J68" s="404"/>
      <c r="K68" s="404"/>
      <c r="L68" s="404"/>
      <c r="M68" s="404"/>
      <c r="N68" s="404"/>
      <c r="O68" s="404">
        <v>1</v>
      </c>
      <c r="P68" s="404"/>
      <c r="Q68" s="404">
        <f t="shared" si="0"/>
        <v>1</v>
      </c>
      <c r="R68" s="402" t="s">
        <v>258</v>
      </c>
      <c r="S68" s="402"/>
      <c r="T68" s="406"/>
      <c r="U68" s="402"/>
      <c r="V68" s="405" t="s">
        <v>251</v>
      </c>
    </row>
    <row r="69" spans="1:22" s="14" customFormat="1" ht="76.5" customHeight="1" x14ac:dyDescent="0.2">
      <c r="A69" s="273" t="s">
        <v>220</v>
      </c>
      <c r="B69" s="402" t="s">
        <v>238</v>
      </c>
      <c r="C69" s="402" t="s">
        <v>259</v>
      </c>
      <c r="D69" s="402" t="s">
        <v>260</v>
      </c>
      <c r="E69" s="404"/>
      <c r="F69" s="404"/>
      <c r="G69" s="404">
        <v>1</v>
      </c>
      <c r="H69" s="404"/>
      <c r="I69" s="404"/>
      <c r="J69" s="404">
        <v>1</v>
      </c>
      <c r="K69" s="404"/>
      <c r="L69" s="404"/>
      <c r="M69" s="404">
        <v>1</v>
      </c>
      <c r="N69" s="404"/>
      <c r="O69" s="404"/>
      <c r="P69" s="404">
        <v>1</v>
      </c>
      <c r="Q69" s="404">
        <f t="shared" si="0"/>
        <v>4</v>
      </c>
      <c r="R69" s="402" t="s">
        <v>94</v>
      </c>
      <c r="S69" s="402"/>
      <c r="T69" s="402"/>
      <c r="U69" s="402"/>
      <c r="V69" s="405" t="s">
        <v>251</v>
      </c>
    </row>
    <row r="70" spans="1:22" s="14" customFormat="1" ht="79.5" customHeight="1" x14ac:dyDescent="0.2">
      <c r="A70" s="273" t="s">
        <v>220</v>
      </c>
      <c r="B70" s="402" t="s">
        <v>238</v>
      </c>
      <c r="C70" s="402" t="s">
        <v>261</v>
      </c>
      <c r="D70" s="402" t="s">
        <v>262</v>
      </c>
      <c r="E70" s="404"/>
      <c r="F70" s="404"/>
      <c r="G70" s="404"/>
      <c r="H70" s="404"/>
      <c r="I70" s="404"/>
      <c r="J70" s="404"/>
      <c r="K70" s="404"/>
      <c r="L70" s="404"/>
      <c r="M70" s="404"/>
      <c r="N70" s="404"/>
      <c r="O70" s="404">
        <v>1</v>
      </c>
      <c r="P70" s="404"/>
      <c r="Q70" s="404">
        <f t="shared" si="0"/>
        <v>1</v>
      </c>
      <c r="R70" s="402" t="s">
        <v>106</v>
      </c>
      <c r="S70" s="402"/>
      <c r="T70" s="402"/>
      <c r="U70" s="402"/>
      <c r="V70" s="405" t="s">
        <v>251</v>
      </c>
    </row>
    <row r="71" spans="1:22" s="14" customFormat="1" ht="49.5" customHeight="1" x14ac:dyDescent="0.2">
      <c r="A71" s="273" t="s">
        <v>220</v>
      </c>
      <c r="B71" s="402" t="s">
        <v>238</v>
      </c>
      <c r="C71" s="402" t="s">
        <v>263</v>
      </c>
      <c r="D71" s="402" t="s">
        <v>264</v>
      </c>
      <c r="E71" s="404"/>
      <c r="F71" s="404"/>
      <c r="G71" s="404"/>
      <c r="H71" s="404"/>
      <c r="I71" s="404"/>
      <c r="J71" s="404">
        <v>1</v>
      </c>
      <c r="K71" s="404"/>
      <c r="L71" s="404"/>
      <c r="M71" s="404"/>
      <c r="N71" s="404"/>
      <c r="O71" s="404"/>
      <c r="P71" s="404"/>
      <c r="Q71" s="404">
        <f t="shared" si="0"/>
        <v>1</v>
      </c>
      <c r="R71" s="402" t="s">
        <v>101</v>
      </c>
      <c r="S71" s="402" t="s">
        <v>115</v>
      </c>
      <c r="T71" s="402"/>
      <c r="U71" s="402"/>
      <c r="V71" s="405" t="s">
        <v>251</v>
      </c>
    </row>
    <row r="72" spans="1:22" s="256" customFormat="1" ht="38.25" customHeight="1" x14ac:dyDescent="0.2">
      <c r="A72" s="376" t="s">
        <v>220</v>
      </c>
      <c r="B72" s="377" t="s">
        <v>265</v>
      </c>
      <c r="C72" s="377" t="s">
        <v>266</v>
      </c>
      <c r="D72" s="377" t="s">
        <v>1475</v>
      </c>
      <c r="E72" s="378"/>
      <c r="F72" s="378"/>
      <c r="G72" s="378"/>
      <c r="H72" s="378"/>
      <c r="I72" s="378"/>
      <c r="J72" s="378">
        <v>1</v>
      </c>
      <c r="K72" s="378"/>
      <c r="L72" s="378"/>
      <c r="M72" s="378"/>
      <c r="N72" s="378"/>
      <c r="O72" s="378"/>
      <c r="P72" s="378">
        <v>1</v>
      </c>
      <c r="Q72" s="379">
        <f t="shared" si="0"/>
        <v>2</v>
      </c>
      <c r="R72" s="376" t="s">
        <v>106</v>
      </c>
      <c r="S72" s="376" t="s">
        <v>237</v>
      </c>
      <c r="T72" s="376"/>
      <c r="U72" s="377"/>
      <c r="V72" s="382" t="s">
        <v>267</v>
      </c>
    </row>
    <row r="73" spans="1:22" s="256" customFormat="1" ht="52.5" customHeight="1" x14ac:dyDescent="0.2">
      <c r="A73" s="376" t="s">
        <v>220</v>
      </c>
      <c r="B73" s="377" t="s">
        <v>265</v>
      </c>
      <c r="C73" s="377" t="s">
        <v>268</v>
      </c>
      <c r="D73" s="377" t="s">
        <v>1476</v>
      </c>
      <c r="E73" s="378"/>
      <c r="F73" s="378"/>
      <c r="G73" s="378">
        <v>1</v>
      </c>
      <c r="H73" s="378"/>
      <c r="I73" s="378"/>
      <c r="J73" s="378">
        <v>1</v>
      </c>
      <c r="K73" s="378"/>
      <c r="L73" s="378"/>
      <c r="M73" s="378">
        <v>1</v>
      </c>
      <c r="N73" s="378"/>
      <c r="O73" s="378"/>
      <c r="P73" s="378">
        <v>1</v>
      </c>
      <c r="Q73" s="379">
        <f t="shared" si="0"/>
        <v>4</v>
      </c>
      <c r="R73" s="376" t="s">
        <v>94</v>
      </c>
      <c r="S73" s="376"/>
      <c r="T73" s="376"/>
      <c r="U73" s="377"/>
      <c r="V73" s="382" t="s">
        <v>267</v>
      </c>
    </row>
    <row r="74" spans="1:22" s="256" customFormat="1" ht="44.25" customHeight="1" x14ac:dyDescent="0.2">
      <c r="A74" s="376" t="s">
        <v>269</v>
      </c>
      <c r="B74" s="377" t="s">
        <v>270</v>
      </c>
      <c r="C74" s="377" t="s">
        <v>271</v>
      </c>
      <c r="D74" s="377" t="s">
        <v>272</v>
      </c>
      <c r="E74" s="378"/>
      <c r="F74" s="378"/>
      <c r="G74" s="378">
        <v>1</v>
      </c>
      <c r="H74" s="378"/>
      <c r="I74" s="378"/>
      <c r="J74" s="378">
        <v>1</v>
      </c>
      <c r="K74" s="378"/>
      <c r="L74" s="378"/>
      <c r="M74" s="378">
        <v>1</v>
      </c>
      <c r="N74" s="378"/>
      <c r="O74" s="378">
        <v>1</v>
      </c>
      <c r="P74" s="378"/>
      <c r="Q74" s="379">
        <f t="shared" si="0"/>
        <v>4</v>
      </c>
      <c r="R74" s="376" t="s">
        <v>106</v>
      </c>
      <c r="S74" s="376"/>
      <c r="T74" s="376"/>
      <c r="U74" s="376"/>
      <c r="V74" s="382" t="s">
        <v>273</v>
      </c>
    </row>
    <row r="75" spans="1:22" s="256" customFormat="1" ht="78.75" customHeight="1" x14ac:dyDescent="0.2">
      <c r="A75" s="376" t="s">
        <v>269</v>
      </c>
      <c r="B75" s="376" t="s">
        <v>270</v>
      </c>
      <c r="C75" s="376" t="s">
        <v>274</v>
      </c>
      <c r="D75" s="376" t="s">
        <v>275</v>
      </c>
      <c r="E75" s="381"/>
      <c r="F75" s="381">
        <v>1</v>
      </c>
      <c r="G75" s="381"/>
      <c r="H75" s="381">
        <v>1</v>
      </c>
      <c r="I75" s="381"/>
      <c r="J75" s="381">
        <v>1</v>
      </c>
      <c r="K75" s="381"/>
      <c r="L75" s="381">
        <v>1</v>
      </c>
      <c r="M75" s="381"/>
      <c r="N75" s="381">
        <v>1</v>
      </c>
      <c r="O75" s="381"/>
      <c r="P75" s="381"/>
      <c r="Q75" s="379">
        <f t="shared" si="0"/>
        <v>5</v>
      </c>
      <c r="R75" s="376" t="s">
        <v>101</v>
      </c>
      <c r="S75" s="376" t="s">
        <v>133</v>
      </c>
      <c r="T75" s="376"/>
      <c r="U75" s="377"/>
      <c r="V75" s="382" t="s">
        <v>273</v>
      </c>
    </row>
    <row r="76" spans="1:22" s="256" customFormat="1" ht="57.75" customHeight="1" x14ac:dyDescent="0.2">
      <c r="A76" s="376" t="s">
        <v>269</v>
      </c>
      <c r="B76" s="377" t="s">
        <v>270</v>
      </c>
      <c r="C76" s="377" t="s">
        <v>276</v>
      </c>
      <c r="D76" s="377" t="s">
        <v>277</v>
      </c>
      <c r="E76" s="378"/>
      <c r="F76" s="378"/>
      <c r="G76" s="378"/>
      <c r="H76" s="378"/>
      <c r="I76" s="378"/>
      <c r="J76" s="378"/>
      <c r="K76" s="378"/>
      <c r="L76" s="378"/>
      <c r="M76" s="378">
        <v>1</v>
      </c>
      <c r="N76" s="378"/>
      <c r="O76" s="378"/>
      <c r="P76" s="378"/>
      <c r="Q76" s="379">
        <f t="shared" si="0"/>
        <v>1</v>
      </c>
      <c r="R76" s="376" t="s">
        <v>106</v>
      </c>
      <c r="S76" s="376"/>
      <c r="T76" s="376"/>
      <c r="U76" s="376"/>
      <c r="V76" s="382" t="s">
        <v>273</v>
      </c>
    </row>
    <row r="77" spans="1:22" s="256" customFormat="1" ht="48.75" customHeight="1" x14ac:dyDescent="0.2">
      <c r="A77" s="376" t="s">
        <v>269</v>
      </c>
      <c r="B77" s="376" t="s">
        <v>278</v>
      </c>
      <c r="C77" s="376" t="s">
        <v>279</v>
      </c>
      <c r="D77" s="273" t="s">
        <v>280</v>
      </c>
      <c r="E77" s="378"/>
      <c r="F77" s="378"/>
      <c r="G77" s="378"/>
      <c r="H77" s="378">
        <v>1</v>
      </c>
      <c r="I77" s="378"/>
      <c r="J77" s="378"/>
      <c r="K77" s="378"/>
      <c r="L77" s="378"/>
      <c r="M77" s="378">
        <v>1</v>
      </c>
      <c r="N77" s="378"/>
      <c r="O77" s="378"/>
      <c r="P77" s="378"/>
      <c r="Q77" s="379">
        <f t="shared" si="0"/>
        <v>2</v>
      </c>
      <c r="R77" s="386" t="s">
        <v>281</v>
      </c>
      <c r="S77" s="376"/>
      <c r="T77" s="376"/>
      <c r="U77" s="377"/>
      <c r="V77" s="380" t="s">
        <v>282</v>
      </c>
    </row>
    <row r="78" spans="1:22" s="256" customFormat="1" ht="119.25" customHeight="1" x14ac:dyDescent="0.2">
      <c r="A78" s="376" t="s">
        <v>269</v>
      </c>
      <c r="B78" s="376" t="s">
        <v>278</v>
      </c>
      <c r="C78" s="376" t="s">
        <v>283</v>
      </c>
      <c r="D78" s="273" t="s">
        <v>284</v>
      </c>
      <c r="E78" s="273"/>
      <c r="F78" s="273"/>
      <c r="G78" s="273">
        <v>1</v>
      </c>
      <c r="H78" s="273"/>
      <c r="I78" s="273"/>
      <c r="J78" s="273"/>
      <c r="K78" s="273"/>
      <c r="L78" s="273"/>
      <c r="M78" s="400">
        <v>1</v>
      </c>
      <c r="N78" s="387"/>
      <c r="O78" s="387"/>
      <c r="P78" s="387"/>
      <c r="Q78" s="379">
        <f t="shared" si="0"/>
        <v>2</v>
      </c>
      <c r="R78" s="386" t="s">
        <v>285</v>
      </c>
      <c r="S78" s="376"/>
      <c r="T78" s="376"/>
      <c r="U78" s="377"/>
      <c r="V78" s="380" t="s">
        <v>286</v>
      </c>
    </row>
    <row r="79" spans="1:22" s="256" customFormat="1" ht="69" customHeight="1" x14ac:dyDescent="0.2">
      <c r="A79" s="376" t="s">
        <v>269</v>
      </c>
      <c r="B79" s="376" t="s">
        <v>278</v>
      </c>
      <c r="C79" s="376" t="s">
        <v>287</v>
      </c>
      <c r="D79" s="273" t="s">
        <v>288</v>
      </c>
      <c r="E79" s="273"/>
      <c r="F79" s="273">
        <v>1</v>
      </c>
      <c r="G79" s="273"/>
      <c r="H79" s="273"/>
      <c r="I79" s="273">
        <v>1</v>
      </c>
      <c r="J79" s="273"/>
      <c r="K79" s="273">
        <v>1</v>
      </c>
      <c r="L79" s="273"/>
      <c r="M79" s="387"/>
      <c r="N79" s="387"/>
      <c r="O79" s="387"/>
      <c r="P79" s="387"/>
      <c r="Q79" s="379">
        <f t="shared" si="0"/>
        <v>3</v>
      </c>
      <c r="R79" s="386" t="s">
        <v>289</v>
      </c>
      <c r="S79" s="376"/>
      <c r="T79" s="399"/>
      <c r="U79" s="388"/>
      <c r="V79" s="382" t="s">
        <v>282</v>
      </c>
    </row>
    <row r="80" spans="1:22" s="256" customFormat="1" ht="94.5" customHeight="1" x14ac:dyDescent="0.2">
      <c r="A80" s="376" t="s">
        <v>269</v>
      </c>
      <c r="B80" s="376" t="s">
        <v>278</v>
      </c>
      <c r="C80" s="376" t="s">
        <v>290</v>
      </c>
      <c r="D80" s="402" t="s">
        <v>1474</v>
      </c>
      <c r="E80" s="386">
        <v>1</v>
      </c>
      <c r="F80" s="273"/>
      <c r="G80" s="273"/>
      <c r="H80" s="273"/>
      <c r="I80" s="273"/>
      <c r="J80" s="386">
        <v>1</v>
      </c>
      <c r="K80" s="273"/>
      <c r="L80" s="273"/>
      <c r="M80" s="387"/>
      <c r="N80" s="387"/>
      <c r="O80" s="387"/>
      <c r="P80" s="387"/>
      <c r="Q80" s="379">
        <f t="shared" si="0"/>
        <v>2</v>
      </c>
      <c r="R80" s="401" t="s">
        <v>106</v>
      </c>
      <c r="S80" s="376"/>
      <c r="T80" s="376"/>
      <c r="U80" s="377"/>
      <c r="V80" s="380" t="s">
        <v>294</v>
      </c>
    </row>
    <row r="81" spans="1:22" s="14" customFormat="1" ht="89.25" customHeight="1" x14ac:dyDescent="0.25">
      <c r="A81" s="273" t="s">
        <v>269</v>
      </c>
      <c r="B81" s="402" t="s">
        <v>278</v>
      </c>
      <c r="C81" s="402" t="s">
        <v>291</v>
      </c>
      <c r="D81" s="402" t="s">
        <v>292</v>
      </c>
      <c r="E81" s="421">
        <v>1</v>
      </c>
      <c r="F81" s="402"/>
      <c r="G81" s="402"/>
      <c r="H81" s="402"/>
      <c r="I81" s="402"/>
      <c r="J81" s="421">
        <v>1</v>
      </c>
      <c r="K81" s="402"/>
      <c r="L81" s="402"/>
      <c r="M81" s="407"/>
      <c r="N81" s="407"/>
      <c r="O81" s="407"/>
      <c r="P81" s="407"/>
      <c r="Q81" s="404">
        <f t="shared" si="0"/>
        <v>2</v>
      </c>
      <c r="R81" s="402" t="s">
        <v>293</v>
      </c>
      <c r="S81" s="402"/>
      <c r="U81" s="402"/>
      <c r="V81" s="402" t="s">
        <v>294</v>
      </c>
    </row>
    <row r="82" spans="1:22" s="256" customFormat="1" ht="82.5" customHeight="1" x14ac:dyDescent="0.2">
      <c r="A82" s="376" t="s">
        <v>269</v>
      </c>
      <c r="B82" s="376" t="s">
        <v>278</v>
      </c>
      <c r="C82" s="376" t="s">
        <v>295</v>
      </c>
      <c r="D82" s="273" t="s">
        <v>296</v>
      </c>
      <c r="E82" s="381"/>
      <c r="F82" s="381">
        <v>1</v>
      </c>
      <c r="G82" s="381"/>
      <c r="H82" s="381"/>
      <c r="I82" s="381">
        <v>1</v>
      </c>
      <c r="J82" s="381"/>
      <c r="K82" s="381"/>
      <c r="L82" s="381">
        <v>1</v>
      </c>
      <c r="M82" s="381"/>
      <c r="N82" s="381"/>
      <c r="O82" s="381"/>
      <c r="P82" s="381"/>
      <c r="Q82" s="379">
        <f t="shared" si="0"/>
        <v>3</v>
      </c>
      <c r="R82" s="402" t="s">
        <v>297</v>
      </c>
      <c r="S82" s="376"/>
      <c r="T82" s="389"/>
      <c r="U82" s="273"/>
      <c r="V82" s="382" t="s">
        <v>282</v>
      </c>
    </row>
    <row r="83" spans="1:22" s="256" customFormat="1" ht="105" customHeight="1" x14ac:dyDescent="0.2">
      <c r="A83" s="376" t="s">
        <v>269</v>
      </c>
      <c r="B83" s="376" t="s">
        <v>278</v>
      </c>
      <c r="C83" s="376" t="s">
        <v>298</v>
      </c>
      <c r="D83" s="273" t="s">
        <v>299</v>
      </c>
      <c r="E83" s="381"/>
      <c r="F83" s="381"/>
      <c r="G83" s="381">
        <v>1</v>
      </c>
      <c r="H83" s="381"/>
      <c r="I83" s="381"/>
      <c r="J83" s="381"/>
      <c r="K83" s="381"/>
      <c r="L83" s="381"/>
      <c r="M83" s="381">
        <v>1</v>
      </c>
      <c r="N83" s="381"/>
      <c r="O83" s="381"/>
      <c r="P83" s="381"/>
      <c r="Q83" s="379">
        <f t="shared" si="0"/>
        <v>2</v>
      </c>
      <c r="R83" s="273" t="s">
        <v>300</v>
      </c>
      <c r="S83" s="376"/>
      <c r="T83" s="399"/>
      <c r="U83" s="376"/>
      <c r="V83" s="382" t="s">
        <v>282</v>
      </c>
    </row>
    <row r="84" spans="1:22" s="256" customFormat="1" ht="50.25" customHeight="1" x14ac:dyDescent="0.2">
      <c r="A84" s="376" t="s">
        <v>269</v>
      </c>
      <c r="B84" s="376" t="s">
        <v>278</v>
      </c>
      <c r="C84" s="376" t="s">
        <v>301</v>
      </c>
      <c r="D84" s="273" t="s">
        <v>302</v>
      </c>
      <c r="E84" s="378">
        <v>1</v>
      </c>
      <c r="F84" s="378">
        <v>1</v>
      </c>
      <c r="G84" s="378">
        <v>1</v>
      </c>
      <c r="H84" s="378">
        <v>1</v>
      </c>
      <c r="I84" s="378">
        <v>1</v>
      </c>
      <c r="J84" s="378">
        <v>1</v>
      </c>
      <c r="K84" s="378">
        <v>1</v>
      </c>
      <c r="L84" s="378">
        <v>1</v>
      </c>
      <c r="M84" s="378">
        <v>1</v>
      </c>
      <c r="N84" s="378">
        <v>1</v>
      </c>
      <c r="O84" s="378">
        <v>1</v>
      </c>
      <c r="P84" s="378">
        <v>1</v>
      </c>
      <c r="Q84" s="379">
        <f t="shared" si="0"/>
        <v>12</v>
      </c>
      <c r="R84" s="273" t="s">
        <v>303</v>
      </c>
      <c r="S84" s="376"/>
      <c r="T84" s="399"/>
      <c r="U84" s="377"/>
      <c r="V84" s="380" t="s">
        <v>282</v>
      </c>
    </row>
    <row r="85" spans="1:22" s="256" customFormat="1" ht="40.5" customHeight="1" x14ac:dyDescent="0.2">
      <c r="A85" s="376" t="s">
        <v>269</v>
      </c>
      <c r="B85" s="376" t="s">
        <v>278</v>
      </c>
      <c r="C85" s="376" t="s">
        <v>304</v>
      </c>
      <c r="D85" s="273" t="s">
        <v>305</v>
      </c>
      <c r="E85" s="273"/>
      <c r="F85" s="273"/>
      <c r="G85" s="273"/>
      <c r="H85" s="273">
        <v>1</v>
      </c>
      <c r="I85" s="273"/>
      <c r="J85" s="273"/>
      <c r="K85" s="273"/>
      <c r="L85" s="273"/>
      <c r="M85" s="387"/>
      <c r="N85" s="387"/>
      <c r="O85" s="387">
        <v>1</v>
      </c>
      <c r="P85" s="387"/>
      <c r="Q85" s="379">
        <f t="shared" si="0"/>
        <v>2</v>
      </c>
      <c r="R85" s="376" t="s">
        <v>115</v>
      </c>
      <c r="S85" s="376" t="s">
        <v>101</v>
      </c>
      <c r="T85" s="376"/>
      <c r="U85" s="376"/>
      <c r="V85" s="382" t="s">
        <v>282</v>
      </c>
    </row>
    <row r="86" spans="1:22" s="256" customFormat="1" ht="259.5" customHeight="1" x14ac:dyDescent="0.2">
      <c r="A86" s="376" t="s">
        <v>269</v>
      </c>
      <c r="B86" s="376" t="s">
        <v>278</v>
      </c>
      <c r="C86" s="376" t="s">
        <v>306</v>
      </c>
      <c r="D86" s="273" t="s">
        <v>307</v>
      </c>
      <c r="E86" s="386">
        <v>1</v>
      </c>
      <c r="F86" s="386">
        <v>1</v>
      </c>
      <c r="G86" s="386">
        <v>1</v>
      </c>
      <c r="H86" s="386">
        <v>1</v>
      </c>
      <c r="I86" s="386">
        <v>1</v>
      </c>
      <c r="J86" s="386">
        <v>1</v>
      </c>
      <c r="K86" s="386">
        <v>1</v>
      </c>
      <c r="L86" s="386">
        <v>1</v>
      </c>
      <c r="M86" s="386">
        <v>1</v>
      </c>
      <c r="N86" s="386">
        <v>1</v>
      </c>
      <c r="O86" s="386">
        <v>1</v>
      </c>
      <c r="P86" s="386">
        <v>1</v>
      </c>
      <c r="Q86" s="379">
        <f t="shared" ref="Q86:Q94" si="1">SUM(E86:P86)</f>
        <v>12</v>
      </c>
      <c r="R86" s="376" t="s">
        <v>308</v>
      </c>
      <c r="S86" s="376"/>
      <c r="T86" s="376"/>
      <c r="U86" s="273" t="s">
        <v>309</v>
      </c>
      <c r="V86" s="405" t="s">
        <v>1473</v>
      </c>
    </row>
    <row r="87" spans="1:22" s="256" customFormat="1" ht="158.25" customHeight="1" x14ac:dyDescent="0.2">
      <c r="A87" s="376" t="s">
        <v>269</v>
      </c>
      <c r="B87" s="376" t="s">
        <v>278</v>
      </c>
      <c r="C87" s="376" t="s">
        <v>310</v>
      </c>
      <c r="D87" s="273" t="s">
        <v>311</v>
      </c>
      <c r="E87" s="273"/>
      <c r="F87" s="273"/>
      <c r="G87" s="273"/>
      <c r="H87" s="273">
        <v>1</v>
      </c>
      <c r="I87" s="273"/>
      <c r="J87" s="273"/>
      <c r="K87" s="273"/>
      <c r="L87" s="273">
        <v>1</v>
      </c>
      <c r="M87" s="387"/>
      <c r="N87" s="387"/>
      <c r="O87" s="387"/>
      <c r="P87" s="387">
        <v>1</v>
      </c>
      <c r="Q87" s="379">
        <f t="shared" si="1"/>
        <v>3</v>
      </c>
      <c r="R87" s="376" t="s">
        <v>312</v>
      </c>
      <c r="S87" s="376"/>
      <c r="T87" s="376"/>
      <c r="U87" s="386" t="s">
        <v>313</v>
      </c>
      <c r="V87" s="405" t="s">
        <v>1473</v>
      </c>
    </row>
    <row r="88" spans="1:22" s="256" customFormat="1" ht="109.5" customHeight="1" x14ac:dyDescent="0.2">
      <c r="A88" s="376" t="s">
        <v>269</v>
      </c>
      <c r="B88" s="376" t="s">
        <v>278</v>
      </c>
      <c r="C88" s="376" t="s">
        <v>314</v>
      </c>
      <c r="D88" s="273" t="s">
        <v>315</v>
      </c>
      <c r="E88" s="273"/>
      <c r="F88" s="273"/>
      <c r="G88" s="273"/>
      <c r="H88" s="273"/>
      <c r="I88" s="273"/>
      <c r="J88" s="273">
        <v>1</v>
      </c>
      <c r="K88" s="273"/>
      <c r="L88" s="273"/>
      <c r="M88" s="387"/>
      <c r="N88" s="387"/>
      <c r="O88" s="387">
        <v>1</v>
      </c>
      <c r="P88" s="387"/>
      <c r="Q88" s="379">
        <f t="shared" si="1"/>
        <v>2</v>
      </c>
      <c r="R88" s="376" t="s">
        <v>106</v>
      </c>
      <c r="S88" s="376"/>
      <c r="T88" s="376"/>
      <c r="U88" s="386" t="s">
        <v>316</v>
      </c>
      <c r="V88" s="405" t="s">
        <v>1473</v>
      </c>
    </row>
    <row r="89" spans="1:22" s="256" customFormat="1" ht="144" customHeight="1" x14ac:dyDescent="0.2">
      <c r="A89" s="376" t="s">
        <v>269</v>
      </c>
      <c r="B89" s="376" t="s">
        <v>278</v>
      </c>
      <c r="C89" s="376" t="s">
        <v>317</v>
      </c>
      <c r="D89" s="376" t="s">
        <v>318</v>
      </c>
      <c r="E89" s="381"/>
      <c r="F89" s="381"/>
      <c r="G89" s="381"/>
      <c r="H89" s="381">
        <v>1</v>
      </c>
      <c r="I89" s="381"/>
      <c r="J89" s="381"/>
      <c r="K89" s="381"/>
      <c r="L89" s="381"/>
      <c r="M89" s="381"/>
      <c r="N89" s="381"/>
      <c r="O89" s="381"/>
      <c r="P89" s="381"/>
      <c r="Q89" s="379">
        <f t="shared" si="1"/>
        <v>1</v>
      </c>
      <c r="R89" s="376" t="s">
        <v>106</v>
      </c>
      <c r="S89" s="376"/>
      <c r="T89" s="376"/>
      <c r="U89" s="386" t="s">
        <v>319</v>
      </c>
      <c r="V89" s="405" t="s">
        <v>1473</v>
      </c>
    </row>
    <row r="90" spans="1:22" s="256" customFormat="1" ht="135" customHeight="1" x14ac:dyDescent="0.2">
      <c r="A90" s="376" t="s">
        <v>269</v>
      </c>
      <c r="B90" s="376" t="s">
        <v>278</v>
      </c>
      <c r="C90" s="376" t="s">
        <v>320</v>
      </c>
      <c r="D90" s="377" t="s">
        <v>321</v>
      </c>
      <c r="E90" s="378">
        <v>1</v>
      </c>
      <c r="F90" s="378"/>
      <c r="G90" s="378"/>
      <c r="H90" s="378"/>
      <c r="I90" s="378"/>
      <c r="J90" s="378"/>
      <c r="K90" s="378">
        <v>1</v>
      </c>
      <c r="L90" s="378"/>
      <c r="M90" s="378"/>
      <c r="N90" s="378"/>
      <c r="O90" s="378"/>
      <c r="P90" s="378"/>
      <c r="Q90" s="379">
        <f t="shared" si="1"/>
        <v>2</v>
      </c>
      <c r="R90" s="376" t="s">
        <v>322</v>
      </c>
      <c r="S90" s="376"/>
      <c r="T90" s="376"/>
      <c r="U90" s="386" t="s">
        <v>323</v>
      </c>
      <c r="V90" s="405" t="s">
        <v>1473</v>
      </c>
    </row>
    <row r="91" spans="1:22" s="256" customFormat="1" ht="168.75" customHeight="1" x14ac:dyDescent="0.2">
      <c r="A91" s="376" t="s">
        <v>269</v>
      </c>
      <c r="B91" s="376" t="s">
        <v>278</v>
      </c>
      <c r="C91" s="376" t="s">
        <v>324</v>
      </c>
      <c r="D91" s="376" t="s">
        <v>325</v>
      </c>
      <c r="E91" s="381">
        <v>1</v>
      </c>
      <c r="F91" s="381">
        <v>1</v>
      </c>
      <c r="G91" s="381">
        <v>1</v>
      </c>
      <c r="H91" s="381">
        <v>1</v>
      </c>
      <c r="I91" s="381">
        <v>1</v>
      </c>
      <c r="J91" s="381">
        <v>1</v>
      </c>
      <c r="K91" s="381">
        <v>1</v>
      </c>
      <c r="L91" s="381">
        <v>1</v>
      </c>
      <c r="M91" s="381">
        <v>1</v>
      </c>
      <c r="N91" s="381">
        <v>1</v>
      </c>
      <c r="O91" s="381">
        <v>1</v>
      </c>
      <c r="P91" s="381">
        <v>1</v>
      </c>
      <c r="Q91" s="379">
        <f t="shared" si="1"/>
        <v>12</v>
      </c>
      <c r="R91" s="376" t="s">
        <v>326</v>
      </c>
      <c r="S91" s="376"/>
      <c r="T91" s="376"/>
      <c r="U91" s="386" t="s">
        <v>327</v>
      </c>
      <c r="V91" s="405" t="s">
        <v>1473</v>
      </c>
    </row>
    <row r="92" spans="1:22" s="256" customFormat="1" ht="96.75" customHeight="1" x14ac:dyDescent="0.2">
      <c r="A92" s="376" t="s">
        <v>269</v>
      </c>
      <c r="B92" s="376" t="s">
        <v>278</v>
      </c>
      <c r="C92" s="376" t="s">
        <v>328</v>
      </c>
      <c r="D92" s="377" t="s">
        <v>329</v>
      </c>
      <c r="E92" s="378"/>
      <c r="F92" s="378"/>
      <c r="G92" s="378">
        <v>1</v>
      </c>
      <c r="H92" s="378"/>
      <c r="I92" s="378"/>
      <c r="J92" s="378"/>
      <c r="K92" s="378">
        <v>1</v>
      </c>
      <c r="L92" s="378"/>
      <c r="M92" s="378"/>
      <c r="N92" s="378"/>
      <c r="O92" s="378">
        <v>1</v>
      </c>
      <c r="P92" s="378"/>
      <c r="Q92" s="379">
        <f t="shared" si="1"/>
        <v>3</v>
      </c>
      <c r="R92" s="376" t="s">
        <v>330</v>
      </c>
      <c r="S92" s="376"/>
      <c r="T92" s="376"/>
      <c r="U92" s="386" t="s">
        <v>331</v>
      </c>
      <c r="V92" s="405" t="s">
        <v>1473</v>
      </c>
    </row>
    <row r="93" spans="1:22" s="256" customFormat="1" ht="135" customHeight="1" x14ac:dyDescent="0.2">
      <c r="A93" s="376" t="s">
        <v>269</v>
      </c>
      <c r="B93" s="376" t="s">
        <v>278</v>
      </c>
      <c r="C93" s="376" t="s">
        <v>332</v>
      </c>
      <c r="D93" s="376" t="s">
        <v>333</v>
      </c>
      <c r="E93" s="381"/>
      <c r="F93" s="381">
        <v>1</v>
      </c>
      <c r="G93" s="381"/>
      <c r="H93" s="381"/>
      <c r="I93" s="381"/>
      <c r="J93" s="381"/>
      <c r="K93" s="381"/>
      <c r="L93" s="381"/>
      <c r="M93" s="381"/>
      <c r="N93" s="381"/>
      <c r="O93" s="381"/>
      <c r="P93" s="381"/>
      <c r="Q93" s="379">
        <f t="shared" si="1"/>
        <v>1</v>
      </c>
      <c r="R93" s="376" t="s">
        <v>330</v>
      </c>
      <c r="S93" s="376"/>
      <c r="T93" s="376"/>
      <c r="U93" s="386" t="s">
        <v>334</v>
      </c>
      <c r="V93" s="405" t="s">
        <v>1473</v>
      </c>
    </row>
    <row r="94" spans="1:22" s="256" customFormat="1" ht="147" customHeight="1" x14ac:dyDescent="0.2">
      <c r="A94" s="376" t="s">
        <v>269</v>
      </c>
      <c r="B94" s="376" t="s">
        <v>278</v>
      </c>
      <c r="C94" s="376" t="s">
        <v>335</v>
      </c>
      <c r="D94" s="383" t="s">
        <v>336</v>
      </c>
      <c r="E94" s="378"/>
      <c r="F94" s="378"/>
      <c r="G94" s="378"/>
      <c r="H94" s="378">
        <v>1</v>
      </c>
      <c r="I94" s="378"/>
      <c r="J94" s="378"/>
      <c r="K94" s="378"/>
      <c r="L94" s="378"/>
      <c r="M94" s="378">
        <v>1</v>
      </c>
      <c r="N94" s="378"/>
      <c r="O94" s="378"/>
      <c r="P94" s="378"/>
      <c r="Q94" s="379">
        <f t="shared" si="1"/>
        <v>2</v>
      </c>
      <c r="R94" s="376" t="s">
        <v>330</v>
      </c>
      <c r="S94" s="376"/>
      <c r="T94" s="376"/>
      <c r="U94" s="386" t="s">
        <v>337</v>
      </c>
      <c r="V94" s="405" t="s">
        <v>1473</v>
      </c>
    </row>
    <row r="95" spans="1:22" s="14" customFormat="1" ht="90" customHeight="1" x14ac:dyDescent="0.25">
      <c r="A95" s="273" t="s">
        <v>269</v>
      </c>
      <c r="B95" s="402" t="s">
        <v>338</v>
      </c>
      <c r="C95" s="402" t="s">
        <v>339</v>
      </c>
      <c r="D95" s="402" t="s">
        <v>340</v>
      </c>
      <c r="E95" s="402"/>
      <c r="F95" s="402">
        <v>1</v>
      </c>
      <c r="G95" s="402"/>
      <c r="H95" s="402"/>
      <c r="I95" s="402"/>
      <c r="J95" s="402"/>
      <c r="K95" s="402"/>
      <c r="L95" s="402"/>
      <c r="M95" s="407"/>
      <c r="N95" s="407"/>
      <c r="O95" s="407"/>
      <c r="P95" s="407"/>
      <c r="Q95" s="404">
        <f t="shared" si="0"/>
        <v>1</v>
      </c>
      <c r="R95" s="402" t="s">
        <v>341</v>
      </c>
      <c r="S95" s="408"/>
      <c r="T95" s="402"/>
      <c r="U95" s="402" t="s">
        <v>342</v>
      </c>
      <c r="V95" s="405" t="s">
        <v>343</v>
      </c>
    </row>
    <row r="96" spans="1:22" s="14" customFormat="1" ht="158.25" customHeight="1" x14ac:dyDescent="0.25">
      <c r="A96" s="273" t="s">
        <v>269</v>
      </c>
      <c r="B96" s="402" t="s">
        <v>338</v>
      </c>
      <c r="C96" s="402" t="s">
        <v>344</v>
      </c>
      <c r="D96" s="402" t="s">
        <v>345</v>
      </c>
      <c r="E96" s="402"/>
      <c r="F96" s="402"/>
      <c r="G96" s="402">
        <v>1</v>
      </c>
      <c r="H96" s="402"/>
      <c r="I96" s="402"/>
      <c r="J96" s="402"/>
      <c r="K96" s="402"/>
      <c r="L96" s="402"/>
      <c r="M96" s="407"/>
      <c r="N96" s="407"/>
      <c r="O96" s="407"/>
      <c r="P96" s="407"/>
      <c r="Q96" s="404">
        <f t="shared" si="0"/>
        <v>1</v>
      </c>
      <c r="R96" s="402" t="s">
        <v>346</v>
      </c>
      <c r="S96" s="402"/>
      <c r="T96" s="402"/>
      <c r="U96" s="402" t="s">
        <v>347</v>
      </c>
      <c r="V96" s="405" t="s">
        <v>343</v>
      </c>
    </row>
    <row r="97" spans="1:22" s="14" customFormat="1" ht="147" customHeight="1" x14ac:dyDescent="0.25">
      <c r="A97" s="273" t="s">
        <v>269</v>
      </c>
      <c r="B97" s="402" t="s">
        <v>338</v>
      </c>
      <c r="C97" s="402" t="s">
        <v>348</v>
      </c>
      <c r="D97" s="402" t="s">
        <v>349</v>
      </c>
      <c r="E97" s="402"/>
      <c r="F97" s="402"/>
      <c r="G97" s="402"/>
      <c r="H97" s="402"/>
      <c r="I97" s="402"/>
      <c r="J97" s="402"/>
      <c r="K97" s="402"/>
      <c r="L97" s="402">
        <v>1</v>
      </c>
      <c r="M97" s="407"/>
      <c r="N97" s="407"/>
      <c r="O97" s="407"/>
      <c r="P97" s="407"/>
      <c r="Q97" s="404">
        <f t="shared" si="0"/>
        <v>1</v>
      </c>
      <c r="R97" s="402" t="s">
        <v>106</v>
      </c>
      <c r="S97" s="402"/>
      <c r="T97" s="402"/>
      <c r="U97" s="402" t="s">
        <v>350</v>
      </c>
      <c r="V97" s="405" t="s">
        <v>343</v>
      </c>
    </row>
    <row r="98" spans="1:22" s="14" customFormat="1" ht="313.5" customHeight="1" x14ac:dyDescent="0.25">
      <c r="A98" s="273" t="s">
        <v>269</v>
      </c>
      <c r="B98" s="402" t="s">
        <v>338</v>
      </c>
      <c r="C98" s="402" t="s">
        <v>351</v>
      </c>
      <c r="D98" s="402" t="s">
        <v>352</v>
      </c>
      <c r="E98" s="402"/>
      <c r="F98" s="402"/>
      <c r="G98" s="402">
        <v>1</v>
      </c>
      <c r="H98" s="402"/>
      <c r="I98" s="402"/>
      <c r="J98" s="402">
        <v>1</v>
      </c>
      <c r="K98" s="402"/>
      <c r="L98" s="402"/>
      <c r="M98" s="402">
        <v>1</v>
      </c>
      <c r="N98" s="407"/>
      <c r="O98" s="407"/>
      <c r="P98" s="402">
        <v>1</v>
      </c>
      <c r="Q98" s="404">
        <f t="shared" si="0"/>
        <v>4</v>
      </c>
      <c r="R98" s="402" t="s">
        <v>353</v>
      </c>
      <c r="S98" s="402"/>
      <c r="T98" s="402"/>
      <c r="U98" s="402" t="s">
        <v>354</v>
      </c>
      <c r="V98" s="405" t="s">
        <v>343</v>
      </c>
    </row>
    <row r="99" spans="1:22" s="14" customFormat="1" ht="117" customHeight="1" x14ac:dyDescent="0.25">
      <c r="A99" s="273" t="s">
        <v>269</v>
      </c>
      <c r="B99" s="402" t="s">
        <v>338</v>
      </c>
      <c r="C99" s="402" t="s">
        <v>355</v>
      </c>
      <c r="D99" s="402" t="s">
        <v>356</v>
      </c>
      <c r="E99" s="402"/>
      <c r="F99" s="402"/>
      <c r="G99" s="402"/>
      <c r="H99" s="402"/>
      <c r="I99" s="402"/>
      <c r="J99" s="402"/>
      <c r="K99" s="402"/>
      <c r="L99" s="402"/>
      <c r="M99" s="402">
        <v>1</v>
      </c>
      <c r="N99" s="407"/>
      <c r="O99" s="407"/>
      <c r="P99" s="407"/>
      <c r="Q99" s="404">
        <f t="shared" si="0"/>
        <v>1</v>
      </c>
      <c r="R99" s="402" t="s">
        <v>357</v>
      </c>
      <c r="S99" s="402"/>
      <c r="T99" s="402"/>
      <c r="U99" s="402" t="s">
        <v>358</v>
      </c>
      <c r="V99" s="405" t="s">
        <v>343</v>
      </c>
    </row>
    <row r="100" spans="1:22" s="14" customFormat="1" ht="147" customHeight="1" x14ac:dyDescent="0.25">
      <c r="A100" s="273" t="s">
        <v>269</v>
      </c>
      <c r="B100" s="402" t="s">
        <v>338</v>
      </c>
      <c r="C100" s="402" t="s">
        <v>359</v>
      </c>
      <c r="D100" s="402" t="s">
        <v>360</v>
      </c>
      <c r="E100" s="402"/>
      <c r="F100" s="402"/>
      <c r="G100" s="402">
        <v>1</v>
      </c>
      <c r="H100" s="402"/>
      <c r="I100" s="402"/>
      <c r="J100" s="402">
        <v>1</v>
      </c>
      <c r="K100" s="402"/>
      <c r="L100" s="402"/>
      <c r="M100" s="402">
        <v>1</v>
      </c>
      <c r="N100" s="407"/>
      <c r="O100" s="407"/>
      <c r="P100" s="402">
        <v>1</v>
      </c>
      <c r="Q100" s="404">
        <f t="shared" si="0"/>
        <v>4</v>
      </c>
      <c r="R100" s="402" t="s">
        <v>361</v>
      </c>
      <c r="S100" s="402"/>
      <c r="T100" s="402"/>
      <c r="U100" s="402" t="s">
        <v>362</v>
      </c>
      <c r="V100" s="405" t="s">
        <v>343</v>
      </c>
    </row>
    <row r="101" spans="1:22" s="14" customFormat="1" ht="76.5" customHeight="1" x14ac:dyDescent="0.25">
      <c r="A101" s="273" t="s">
        <v>269</v>
      </c>
      <c r="B101" s="402" t="s">
        <v>338</v>
      </c>
      <c r="C101" s="402" t="s">
        <v>363</v>
      </c>
      <c r="D101" s="402" t="s">
        <v>364</v>
      </c>
      <c r="E101" s="402">
        <v>1</v>
      </c>
      <c r="F101" s="402"/>
      <c r="G101" s="402"/>
      <c r="H101" s="402"/>
      <c r="I101" s="402"/>
      <c r="J101" s="402"/>
      <c r="K101" s="402">
        <v>1</v>
      </c>
      <c r="L101" s="402"/>
      <c r="M101" s="407"/>
      <c r="N101" s="407"/>
      <c r="O101" s="407"/>
      <c r="P101" s="407"/>
      <c r="Q101" s="404">
        <f t="shared" si="0"/>
        <v>2</v>
      </c>
      <c r="R101" s="402" t="s">
        <v>365</v>
      </c>
      <c r="S101" s="402"/>
      <c r="T101" s="402"/>
      <c r="U101" s="402" t="s">
        <v>366</v>
      </c>
      <c r="V101" s="405" t="s">
        <v>343</v>
      </c>
    </row>
    <row r="102" spans="1:22" s="256" customFormat="1" ht="80.25" customHeight="1" x14ac:dyDescent="0.2">
      <c r="A102" s="376" t="s">
        <v>269</v>
      </c>
      <c r="B102" s="376" t="s">
        <v>338</v>
      </c>
      <c r="C102" s="376" t="s">
        <v>367</v>
      </c>
      <c r="D102" s="402" t="s">
        <v>368</v>
      </c>
      <c r="E102" s="273"/>
      <c r="F102" s="273">
        <v>1</v>
      </c>
      <c r="G102" s="273"/>
      <c r="H102" s="273"/>
      <c r="I102" s="273"/>
      <c r="J102" s="273"/>
      <c r="K102" s="273"/>
      <c r="L102" s="273">
        <v>1</v>
      </c>
      <c r="M102" s="387"/>
      <c r="N102" s="387"/>
      <c r="O102" s="387"/>
      <c r="P102" s="387"/>
      <c r="Q102" s="379">
        <f t="shared" si="0"/>
        <v>2</v>
      </c>
      <c r="R102" s="376" t="s">
        <v>365</v>
      </c>
      <c r="S102" s="376"/>
      <c r="T102" s="376"/>
      <c r="U102" s="376" t="s">
        <v>369</v>
      </c>
      <c r="V102" s="405" t="s">
        <v>343</v>
      </c>
    </row>
    <row r="103" spans="1:22" s="256" customFormat="1" ht="45" customHeight="1" x14ac:dyDescent="0.2">
      <c r="A103" s="376" t="s">
        <v>370</v>
      </c>
      <c r="B103" s="377" t="s">
        <v>371</v>
      </c>
      <c r="C103" s="377" t="s">
        <v>372</v>
      </c>
      <c r="D103" s="402" t="s">
        <v>373</v>
      </c>
      <c r="E103" s="378">
        <v>1</v>
      </c>
      <c r="F103" s="378">
        <v>1</v>
      </c>
      <c r="G103" s="378">
        <v>1</v>
      </c>
      <c r="H103" s="378">
        <v>1</v>
      </c>
      <c r="I103" s="378">
        <v>1</v>
      </c>
      <c r="J103" s="378">
        <v>1</v>
      </c>
      <c r="K103" s="378">
        <v>1</v>
      </c>
      <c r="L103" s="378">
        <v>1</v>
      </c>
      <c r="M103" s="378">
        <v>1</v>
      </c>
      <c r="N103" s="378">
        <v>1</v>
      </c>
      <c r="O103" s="378">
        <v>1</v>
      </c>
      <c r="P103" s="378">
        <v>1</v>
      </c>
      <c r="Q103" s="379">
        <f t="shared" si="0"/>
        <v>12</v>
      </c>
      <c r="R103" s="376" t="s">
        <v>94</v>
      </c>
      <c r="S103" s="376"/>
      <c r="T103" s="376"/>
      <c r="U103" s="273" t="s">
        <v>374</v>
      </c>
      <c r="V103" s="380" t="s">
        <v>375</v>
      </c>
    </row>
    <row r="104" spans="1:22" s="256" customFormat="1" ht="68.25" customHeight="1" x14ac:dyDescent="0.2">
      <c r="A104" s="376" t="s">
        <v>370</v>
      </c>
      <c r="B104" s="377" t="s">
        <v>371</v>
      </c>
      <c r="C104" s="377" t="s">
        <v>376</v>
      </c>
      <c r="D104" s="402" t="s">
        <v>377</v>
      </c>
      <c r="E104" s="381"/>
      <c r="F104" s="381">
        <v>1</v>
      </c>
      <c r="G104" s="381"/>
      <c r="H104" s="381"/>
      <c r="I104" s="381"/>
      <c r="J104" s="381"/>
      <c r="K104" s="381"/>
      <c r="L104" s="381">
        <v>1</v>
      </c>
      <c r="M104" s="381"/>
      <c r="N104" s="381"/>
      <c r="O104" s="381"/>
      <c r="P104" s="381"/>
      <c r="Q104" s="379">
        <f t="shared" si="0"/>
        <v>2</v>
      </c>
      <c r="R104" s="376" t="s">
        <v>94</v>
      </c>
      <c r="S104" s="376"/>
      <c r="T104" s="376"/>
      <c r="U104" s="273" t="s">
        <v>378</v>
      </c>
      <c r="V104" s="380" t="s">
        <v>375</v>
      </c>
    </row>
    <row r="105" spans="1:22" s="256" customFormat="1" ht="135" customHeight="1" x14ac:dyDescent="0.2">
      <c r="A105" s="376" t="s">
        <v>370</v>
      </c>
      <c r="B105" s="377" t="s">
        <v>371</v>
      </c>
      <c r="C105" s="377" t="s">
        <v>379</v>
      </c>
      <c r="D105" s="402" t="s">
        <v>380</v>
      </c>
      <c r="E105" s="378"/>
      <c r="F105" s="378"/>
      <c r="G105" s="378"/>
      <c r="H105" s="378"/>
      <c r="I105" s="378"/>
      <c r="J105" s="378">
        <v>1</v>
      </c>
      <c r="K105" s="378"/>
      <c r="L105" s="378"/>
      <c r="M105" s="378"/>
      <c r="N105" s="378"/>
      <c r="O105" s="378"/>
      <c r="P105" s="378"/>
      <c r="Q105" s="379">
        <f t="shared" si="0"/>
        <v>1</v>
      </c>
      <c r="R105" s="376" t="s">
        <v>101</v>
      </c>
      <c r="S105" s="376" t="s">
        <v>133</v>
      </c>
      <c r="T105" s="376"/>
      <c r="U105" s="377" t="s">
        <v>381</v>
      </c>
      <c r="V105" s="380" t="s">
        <v>375</v>
      </c>
    </row>
    <row r="106" spans="1:22" s="256" customFormat="1" ht="116.25" customHeight="1" x14ac:dyDescent="0.2">
      <c r="A106" s="376" t="s">
        <v>370</v>
      </c>
      <c r="B106" s="377" t="s">
        <v>371</v>
      </c>
      <c r="C106" s="377" t="s">
        <v>382</v>
      </c>
      <c r="D106" s="402" t="s">
        <v>383</v>
      </c>
      <c r="E106" s="381"/>
      <c r="F106" s="381"/>
      <c r="G106" s="381"/>
      <c r="H106" s="381"/>
      <c r="I106" s="381"/>
      <c r="J106" s="381"/>
      <c r="K106" s="381"/>
      <c r="L106" s="381">
        <v>1</v>
      </c>
      <c r="M106" s="381"/>
      <c r="N106" s="381"/>
      <c r="O106" s="381"/>
      <c r="P106" s="381"/>
      <c r="Q106" s="379">
        <f t="shared" si="0"/>
        <v>1</v>
      </c>
      <c r="R106" s="376" t="s">
        <v>101</v>
      </c>
      <c r="S106" s="376" t="s">
        <v>133</v>
      </c>
      <c r="T106" s="376"/>
      <c r="U106" s="385" t="s">
        <v>384</v>
      </c>
      <c r="V106" s="380" t="s">
        <v>375</v>
      </c>
    </row>
    <row r="107" spans="1:22" s="256" customFormat="1" ht="148.5" customHeight="1" x14ac:dyDescent="0.2">
      <c r="A107" s="376" t="s">
        <v>370</v>
      </c>
      <c r="B107" s="377" t="s">
        <v>371</v>
      </c>
      <c r="C107" s="377" t="s">
        <v>385</v>
      </c>
      <c r="D107" s="402" t="s">
        <v>386</v>
      </c>
      <c r="E107" s="378"/>
      <c r="F107" s="378"/>
      <c r="G107" s="378"/>
      <c r="H107" s="378"/>
      <c r="I107" s="378"/>
      <c r="J107" s="378"/>
      <c r="K107" s="378"/>
      <c r="L107" s="378"/>
      <c r="M107" s="378"/>
      <c r="N107" s="378"/>
      <c r="O107" s="378"/>
      <c r="P107" s="378">
        <v>1</v>
      </c>
      <c r="Q107" s="379">
        <f t="shared" si="0"/>
        <v>1</v>
      </c>
      <c r="R107" s="376" t="s">
        <v>101</v>
      </c>
      <c r="S107" s="376" t="s">
        <v>133</v>
      </c>
      <c r="T107" s="376"/>
      <c r="U107" s="377" t="s">
        <v>387</v>
      </c>
      <c r="V107" s="380" t="s">
        <v>375</v>
      </c>
    </row>
    <row r="108" spans="1:22" s="256" customFormat="1" ht="65.25" customHeight="1" x14ac:dyDescent="0.2">
      <c r="A108" s="376" t="s">
        <v>370</v>
      </c>
      <c r="B108" s="377" t="s">
        <v>371</v>
      </c>
      <c r="C108" s="377" t="s">
        <v>388</v>
      </c>
      <c r="D108" s="376" t="s">
        <v>389</v>
      </c>
      <c r="E108" s="381"/>
      <c r="F108" s="381"/>
      <c r="G108" s="381"/>
      <c r="H108" s="381"/>
      <c r="I108" s="381"/>
      <c r="J108" s="381"/>
      <c r="K108" s="381"/>
      <c r="L108" s="381"/>
      <c r="M108" s="381">
        <v>1</v>
      </c>
      <c r="N108" s="381"/>
      <c r="O108" s="381"/>
      <c r="P108" s="381"/>
      <c r="Q108" s="379">
        <f t="shared" si="0"/>
        <v>1</v>
      </c>
      <c r="R108" s="376" t="s">
        <v>101</v>
      </c>
      <c r="S108" s="376" t="s">
        <v>133</v>
      </c>
      <c r="T108" s="376"/>
      <c r="U108" s="376" t="s">
        <v>390</v>
      </c>
      <c r="V108" s="380" t="s">
        <v>375</v>
      </c>
    </row>
    <row r="109" spans="1:22" s="256" customFormat="1" ht="216.75" customHeight="1" x14ac:dyDescent="0.2">
      <c r="A109" s="376" t="s">
        <v>370</v>
      </c>
      <c r="B109" s="377" t="s">
        <v>371</v>
      </c>
      <c r="C109" s="377" t="s">
        <v>391</v>
      </c>
      <c r="D109" s="377" t="s">
        <v>392</v>
      </c>
      <c r="E109" s="378"/>
      <c r="F109" s="378"/>
      <c r="G109" s="378">
        <v>1</v>
      </c>
      <c r="H109" s="378"/>
      <c r="I109" s="378"/>
      <c r="J109" s="378"/>
      <c r="K109" s="378"/>
      <c r="L109" s="378"/>
      <c r="M109" s="378"/>
      <c r="N109" s="378"/>
      <c r="O109" s="378"/>
      <c r="P109" s="378"/>
      <c r="Q109" s="379">
        <f t="shared" si="0"/>
        <v>1</v>
      </c>
      <c r="R109" s="376" t="s">
        <v>393</v>
      </c>
      <c r="S109" s="376"/>
      <c r="T109" s="376"/>
      <c r="U109" s="377" t="s">
        <v>394</v>
      </c>
      <c r="V109" s="380" t="s">
        <v>375</v>
      </c>
    </row>
    <row r="110" spans="1:22" s="256" customFormat="1" ht="68.25" customHeight="1" x14ac:dyDescent="0.2">
      <c r="A110" s="376" t="s">
        <v>370</v>
      </c>
      <c r="B110" s="377" t="s">
        <v>371</v>
      </c>
      <c r="C110" s="377" t="s">
        <v>395</v>
      </c>
      <c r="D110" s="376" t="s">
        <v>396</v>
      </c>
      <c r="E110" s="381"/>
      <c r="F110" s="381"/>
      <c r="G110" s="381"/>
      <c r="H110" s="381">
        <v>1</v>
      </c>
      <c r="I110" s="381"/>
      <c r="J110" s="381"/>
      <c r="K110" s="381"/>
      <c r="L110" s="381"/>
      <c r="M110" s="381"/>
      <c r="N110" s="381"/>
      <c r="O110" s="381"/>
      <c r="P110" s="381"/>
      <c r="Q110" s="379">
        <f t="shared" si="0"/>
        <v>1</v>
      </c>
      <c r="R110" s="376" t="s">
        <v>397</v>
      </c>
      <c r="S110" s="376"/>
      <c r="T110" s="376"/>
      <c r="U110" s="376" t="s">
        <v>398</v>
      </c>
      <c r="V110" s="380" t="s">
        <v>375</v>
      </c>
    </row>
    <row r="111" spans="1:22" s="256" customFormat="1" ht="66" customHeight="1" x14ac:dyDescent="0.2">
      <c r="A111" s="376" t="s">
        <v>399</v>
      </c>
      <c r="B111" s="377" t="s">
        <v>400</v>
      </c>
      <c r="C111" s="377" t="s">
        <v>401</v>
      </c>
      <c r="D111" s="376" t="s">
        <v>402</v>
      </c>
      <c r="E111" s="381"/>
      <c r="F111" s="381"/>
      <c r="G111" s="381"/>
      <c r="H111" s="381"/>
      <c r="I111" s="381"/>
      <c r="J111" s="381"/>
      <c r="K111" s="381"/>
      <c r="L111" s="381"/>
      <c r="M111" s="381">
        <v>1</v>
      </c>
      <c r="N111" s="381"/>
      <c r="O111" s="381"/>
      <c r="P111" s="381"/>
      <c r="Q111" s="379">
        <f t="shared" si="0"/>
        <v>1</v>
      </c>
      <c r="R111" s="376" t="s">
        <v>403</v>
      </c>
      <c r="S111" s="376"/>
      <c r="T111" s="399"/>
      <c r="U111" s="376"/>
      <c r="V111" s="380" t="s">
        <v>225</v>
      </c>
    </row>
    <row r="112" spans="1:22" s="256" customFormat="1" ht="42" customHeight="1" x14ac:dyDescent="0.2">
      <c r="A112" s="376" t="s">
        <v>399</v>
      </c>
      <c r="B112" s="377" t="s">
        <v>400</v>
      </c>
      <c r="C112" s="377" t="s">
        <v>404</v>
      </c>
      <c r="D112" s="376" t="s">
        <v>405</v>
      </c>
      <c r="E112" s="381"/>
      <c r="F112" s="381"/>
      <c r="G112" s="381"/>
      <c r="H112" s="381"/>
      <c r="I112" s="381"/>
      <c r="J112" s="381"/>
      <c r="K112" s="381"/>
      <c r="L112" s="381"/>
      <c r="M112" s="381">
        <v>1</v>
      </c>
      <c r="N112" s="381"/>
      <c r="O112" s="381"/>
      <c r="P112" s="381"/>
      <c r="Q112" s="379">
        <f t="shared" si="0"/>
        <v>1</v>
      </c>
      <c r="R112" s="376" t="s">
        <v>94</v>
      </c>
      <c r="S112" s="376"/>
      <c r="T112" s="376" t="s">
        <v>1477</v>
      </c>
      <c r="U112" s="376"/>
      <c r="V112" s="380" t="s">
        <v>225</v>
      </c>
    </row>
    <row r="113" spans="1:81" s="256" customFormat="1" ht="45.75" customHeight="1" x14ac:dyDescent="0.2">
      <c r="A113" s="419" t="s">
        <v>399</v>
      </c>
      <c r="B113" s="420" t="s">
        <v>400</v>
      </c>
      <c r="C113" s="420" t="s">
        <v>406</v>
      </c>
      <c r="D113" s="420" t="s">
        <v>407</v>
      </c>
      <c r="E113" s="411" t="s">
        <v>408</v>
      </c>
      <c r="F113" s="411" t="s">
        <v>408</v>
      </c>
      <c r="G113" s="416">
        <v>1</v>
      </c>
      <c r="H113" s="416" t="s">
        <v>408</v>
      </c>
      <c r="I113" s="416" t="s">
        <v>408</v>
      </c>
      <c r="J113" s="416">
        <v>1</v>
      </c>
      <c r="K113" s="416" t="s">
        <v>408</v>
      </c>
      <c r="L113" s="416" t="s">
        <v>408</v>
      </c>
      <c r="M113" s="416">
        <v>1</v>
      </c>
      <c r="N113" s="416" t="s">
        <v>408</v>
      </c>
      <c r="O113" s="416" t="s">
        <v>408</v>
      </c>
      <c r="P113" s="416">
        <v>1</v>
      </c>
      <c r="Q113" s="417">
        <v>4</v>
      </c>
      <c r="R113" s="422" t="s">
        <v>94</v>
      </c>
      <c r="S113" s="418" t="s">
        <v>408</v>
      </c>
      <c r="T113" s="418" t="s">
        <v>408</v>
      </c>
      <c r="U113" s="415" t="s">
        <v>409</v>
      </c>
      <c r="V113" s="415" t="s">
        <v>410</v>
      </c>
      <c r="W113" s="412" t="s">
        <v>408</v>
      </c>
      <c r="X113" s="413" t="s">
        <v>408</v>
      </c>
      <c r="Y113" s="413" t="s">
        <v>408</v>
      </c>
      <c r="Z113" s="413" t="s">
        <v>408</v>
      </c>
      <c r="AA113" s="413" t="s">
        <v>408</v>
      </c>
      <c r="AB113" s="413" t="s">
        <v>408</v>
      </c>
      <c r="AC113" s="413" t="s">
        <v>408</v>
      </c>
      <c r="AD113" s="413" t="s">
        <v>408</v>
      </c>
      <c r="AE113" s="413" t="s">
        <v>408</v>
      </c>
      <c r="AF113" s="412" t="s">
        <v>408</v>
      </c>
      <c r="AG113" s="412" t="s">
        <v>408</v>
      </c>
      <c r="AH113" s="412" t="s">
        <v>408</v>
      </c>
      <c r="AI113" s="412" t="s">
        <v>408</v>
      </c>
      <c r="AJ113" s="412" t="s">
        <v>408</v>
      </c>
      <c r="AK113" s="412" t="s">
        <v>408</v>
      </c>
      <c r="AL113" s="412" t="s">
        <v>408</v>
      </c>
      <c r="AM113" s="412" t="s">
        <v>408</v>
      </c>
      <c r="AN113" s="412" t="s">
        <v>408</v>
      </c>
      <c r="AO113" s="412" t="s">
        <v>408</v>
      </c>
      <c r="AP113" s="412" t="s">
        <v>408</v>
      </c>
      <c r="AQ113" s="412" t="s">
        <v>408</v>
      </c>
      <c r="AR113" s="412" t="s">
        <v>408</v>
      </c>
      <c r="AS113" s="412" t="s">
        <v>408</v>
      </c>
      <c r="AT113" s="412" t="s">
        <v>408</v>
      </c>
      <c r="AU113" s="412" t="s">
        <v>408</v>
      </c>
      <c r="AV113" s="412" t="s">
        <v>408</v>
      </c>
      <c r="AW113" s="412" t="s">
        <v>408</v>
      </c>
      <c r="AX113" s="412" t="s">
        <v>408</v>
      </c>
      <c r="AY113" s="412" t="s">
        <v>408</v>
      </c>
      <c r="AZ113" s="412" t="s">
        <v>408</v>
      </c>
      <c r="BA113" s="412" t="s">
        <v>408</v>
      </c>
      <c r="BB113" s="412" t="s">
        <v>408</v>
      </c>
      <c r="BC113" s="412" t="s">
        <v>408</v>
      </c>
      <c r="BD113" s="412" t="s">
        <v>408</v>
      </c>
      <c r="BE113" s="412" t="s">
        <v>408</v>
      </c>
      <c r="BF113" s="412" t="s">
        <v>408</v>
      </c>
      <c r="BG113" s="412" t="s">
        <v>408</v>
      </c>
      <c r="BH113" s="412" t="s">
        <v>408</v>
      </c>
      <c r="BI113" s="412" t="s">
        <v>408</v>
      </c>
      <c r="BJ113" s="412" t="s">
        <v>408</v>
      </c>
      <c r="BK113" s="412" t="s">
        <v>408</v>
      </c>
      <c r="BL113" s="412" t="s">
        <v>408</v>
      </c>
      <c r="BM113" s="412" t="s">
        <v>408</v>
      </c>
      <c r="BN113" s="412" t="s">
        <v>408</v>
      </c>
      <c r="BO113" s="414" t="s">
        <v>408</v>
      </c>
      <c r="BP113" s="414" t="s">
        <v>408</v>
      </c>
      <c r="BQ113" s="414" t="s">
        <v>408</v>
      </c>
      <c r="BR113" s="414" t="s">
        <v>408</v>
      </c>
      <c r="BS113" s="414" t="s">
        <v>408</v>
      </c>
      <c r="BT113" s="414" t="s">
        <v>408</v>
      </c>
      <c r="BU113" s="414" t="s">
        <v>408</v>
      </c>
      <c r="BV113" s="414" t="s">
        <v>408</v>
      </c>
      <c r="BW113" s="414" t="s">
        <v>408</v>
      </c>
      <c r="BX113" s="414" t="s">
        <v>408</v>
      </c>
      <c r="BY113" s="414" t="s">
        <v>408</v>
      </c>
      <c r="BZ113" s="414" t="s">
        <v>408</v>
      </c>
      <c r="CA113" s="414" t="s">
        <v>408</v>
      </c>
      <c r="CB113" s="414" t="s">
        <v>408</v>
      </c>
      <c r="CC113" s="414" t="s">
        <v>408</v>
      </c>
    </row>
    <row r="114" spans="1:81" s="256" customFormat="1" ht="81" customHeight="1" x14ac:dyDescent="0.2">
      <c r="A114" s="376" t="s">
        <v>399</v>
      </c>
      <c r="B114" s="377" t="s">
        <v>400</v>
      </c>
      <c r="C114" s="377" t="s">
        <v>411</v>
      </c>
      <c r="D114" s="376" t="s">
        <v>412</v>
      </c>
      <c r="E114" s="381"/>
      <c r="F114" s="381"/>
      <c r="G114" s="381">
        <v>1</v>
      </c>
      <c r="H114" s="381"/>
      <c r="I114" s="381"/>
      <c r="J114" s="381">
        <v>1</v>
      </c>
      <c r="K114" s="381"/>
      <c r="L114" s="381"/>
      <c r="M114" s="381">
        <v>1</v>
      </c>
      <c r="N114" s="381"/>
      <c r="O114" s="381"/>
      <c r="P114" s="381">
        <v>1</v>
      </c>
      <c r="Q114" s="379">
        <f t="shared" si="0"/>
        <v>4</v>
      </c>
      <c r="R114" s="376" t="s">
        <v>94</v>
      </c>
      <c r="S114" s="376"/>
      <c r="T114" s="376"/>
      <c r="U114" s="376" t="s">
        <v>413</v>
      </c>
      <c r="V114" s="382" t="s">
        <v>267</v>
      </c>
    </row>
    <row r="115" spans="1:81" s="256" customFormat="1" ht="73.5" customHeight="1" x14ac:dyDescent="0.2">
      <c r="A115" s="376" t="s">
        <v>414</v>
      </c>
      <c r="B115" s="377" t="s">
        <v>415</v>
      </c>
      <c r="C115" s="377" t="s">
        <v>416</v>
      </c>
      <c r="D115" s="377" t="s">
        <v>417</v>
      </c>
      <c r="E115" s="378">
        <v>1</v>
      </c>
      <c r="F115" s="378"/>
      <c r="G115" s="378"/>
      <c r="H115" s="378">
        <v>1</v>
      </c>
      <c r="I115" s="378"/>
      <c r="J115" s="378"/>
      <c r="K115" s="378"/>
      <c r="L115" s="378">
        <v>1</v>
      </c>
      <c r="M115" s="378"/>
      <c r="N115" s="378"/>
      <c r="O115" s="378"/>
      <c r="P115" s="378">
        <v>1</v>
      </c>
      <c r="Q115" s="379">
        <f t="shared" si="0"/>
        <v>4</v>
      </c>
      <c r="R115" s="376" t="s">
        <v>106</v>
      </c>
      <c r="S115" s="376" t="s">
        <v>102</v>
      </c>
      <c r="T115" s="376" t="s">
        <v>418</v>
      </c>
      <c r="U115" s="377" t="s">
        <v>419</v>
      </c>
      <c r="V115" s="380" t="s">
        <v>420</v>
      </c>
    </row>
    <row r="116" spans="1:81" s="256" customFormat="1" ht="116.25" customHeight="1" x14ac:dyDescent="0.2">
      <c r="A116" s="376" t="s">
        <v>414</v>
      </c>
      <c r="B116" s="377" t="s">
        <v>415</v>
      </c>
      <c r="C116" s="377" t="s">
        <v>421</v>
      </c>
      <c r="D116" s="376" t="s">
        <v>422</v>
      </c>
      <c r="E116" s="381">
        <v>1</v>
      </c>
      <c r="F116" s="381">
        <v>1</v>
      </c>
      <c r="G116" s="381">
        <v>1</v>
      </c>
      <c r="H116" s="381">
        <v>1</v>
      </c>
      <c r="I116" s="381">
        <v>1</v>
      </c>
      <c r="J116" s="381">
        <v>1</v>
      </c>
      <c r="K116" s="381">
        <v>1</v>
      </c>
      <c r="L116" s="381">
        <v>1</v>
      </c>
      <c r="M116" s="381">
        <v>1</v>
      </c>
      <c r="N116" s="381">
        <v>1</v>
      </c>
      <c r="O116" s="381">
        <v>1</v>
      </c>
      <c r="P116" s="381">
        <v>1</v>
      </c>
      <c r="Q116" s="379">
        <f t="shared" si="0"/>
        <v>12</v>
      </c>
      <c r="R116" s="376" t="s">
        <v>423</v>
      </c>
      <c r="S116" s="376"/>
      <c r="T116" s="399"/>
      <c r="U116" s="376" t="s">
        <v>424</v>
      </c>
      <c r="V116" s="380" t="s">
        <v>420</v>
      </c>
    </row>
    <row r="117" spans="1:81" s="256" customFormat="1" ht="51.75" customHeight="1" x14ac:dyDescent="0.2">
      <c r="A117" s="376" t="s">
        <v>414</v>
      </c>
      <c r="B117" s="377" t="s">
        <v>415</v>
      </c>
      <c r="C117" s="377" t="s">
        <v>425</v>
      </c>
      <c r="D117" s="377" t="s">
        <v>426</v>
      </c>
      <c r="E117" s="378">
        <v>1</v>
      </c>
      <c r="F117" s="378"/>
      <c r="G117" s="378"/>
      <c r="H117" s="378">
        <v>1</v>
      </c>
      <c r="I117" s="378"/>
      <c r="J117" s="378"/>
      <c r="K117" s="378"/>
      <c r="L117" s="378">
        <v>1</v>
      </c>
      <c r="M117" s="378"/>
      <c r="N117" s="378"/>
      <c r="O117" s="378"/>
      <c r="P117" s="378">
        <v>1</v>
      </c>
      <c r="Q117" s="379">
        <f t="shared" si="0"/>
        <v>4</v>
      </c>
      <c r="R117" s="376" t="s">
        <v>106</v>
      </c>
      <c r="S117" s="376" t="s">
        <v>102</v>
      </c>
      <c r="T117" s="376" t="s">
        <v>418</v>
      </c>
      <c r="U117" s="377" t="s">
        <v>427</v>
      </c>
      <c r="V117" s="380" t="s">
        <v>420</v>
      </c>
    </row>
    <row r="118" spans="1:81" s="256" customFormat="1" ht="114.75" customHeight="1" x14ac:dyDescent="0.2">
      <c r="A118" s="376" t="s">
        <v>414</v>
      </c>
      <c r="B118" s="377" t="s">
        <v>415</v>
      </c>
      <c r="C118" s="377" t="s">
        <v>428</v>
      </c>
      <c r="D118" s="377" t="s">
        <v>429</v>
      </c>
      <c r="E118" s="378">
        <v>1</v>
      </c>
      <c r="F118" s="378">
        <v>1</v>
      </c>
      <c r="G118" s="378">
        <v>1</v>
      </c>
      <c r="H118" s="378">
        <v>1</v>
      </c>
      <c r="I118" s="378">
        <v>1</v>
      </c>
      <c r="J118" s="378">
        <v>1</v>
      </c>
      <c r="K118" s="378">
        <v>1</v>
      </c>
      <c r="L118" s="378">
        <v>1</v>
      </c>
      <c r="M118" s="378">
        <v>1</v>
      </c>
      <c r="N118" s="378">
        <v>1</v>
      </c>
      <c r="O118" s="378">
        <v>1</v>
      </c>
      <c r="P118" s="378">
        <v>1</v>
      </c>
      <c r="Q118" s="379">
        <f t="shared" si="0"/>
        <v>12</v>
      </c>
      <c r="R118" s="376" t="s">
        <v>94</v>
      </c>
      <c r="S118" s="376"/>
      <c r="T118" s="376"/>
      <c r="U118" s="377"/>
      <c r="V118" s="380" t="s">
        <v>1478</v>
      </c>
    </row>
    <row r="119" spans="1:81" s="256" customFormat="1" ht="94.5" customHeight="1" x14ac:dyDescent="0.2">
      <c r="A119" s="376" t="s">
        <v>414</v>
      </c>
      <c r="B119" s="377" t="s">
        <v>415</v>
      </c>
      <c r="C119" s="377" t="s">
        <v>430</v>
      </c>
      <c r="D119" s="376" t="s">
        <v>431</v>
      </c>
      <c r="E119" s="381"/>
      <c r="F119" s="381"/>
      <c r="G119" s="381">
        <v>1</v>
      </c>
      <c r="H119" s="381">
        <v>1</v>
      </c>
      <c r="I119" s="381">
        <v>1</v>
      </c>
      <c r="J119" s="381">
        <v>1</v>
      </c>
      <c r="K119" s="381">
        <v>1</v>
      </c>
      <c r="L119" s="381">
        <v>1</v>
      </c>
      <c r="M119" s="381">
        <v>1</v>
      </c>
      <c r="N119" s="381">
        <v>1</v>
      </c>
      <c r="O119" s="381">
        <v>1</v>
      </c>
      <c r="P119" s="381">
        <v>1</v>
      </c>
      <c r="Q119" s="379">
        <f t="shared" si="0"/>
        <v>10</v>
      </c>
      <c r="R119" s="376" t="s">
        <v>432</v>
      </c>
      <c r="S119" s="376"/>
      <c r="T119" s="399"/>
      <c r="U119" s="376"/>
      <c r="V119" s="380" t="s">
        <v>1478</v>
      </c>
    </row>
    <row r="120" spans="1:81" s="256" customFormat="1" ht="84" customHeight="1" x14ac:dyDescent="0.2">
      <c r="A120" s="376" t="s">
        <v>414</v>
      </c>
      <c r="B120" s="377" t="s">
        <v>415</v>
      </c>
      <c r="C120" s="377" t="s">
        <v>433</v>
      </c>
      <c r="D120" s="377" t="s">
        <v>434</v>
      </c>
      <c r="E120" s="378">
        <v>1</v>
      </c>
      <c r="F120" s="378">
        <v>1</v>
      </c>
      <c r="G120" s="378">
        <v>1</v>
      </c>
      <c r="H120" s="378">
        <v>1</v>
      </c>
      <c r="I120" s="378">
        <v>1</v>
      </c>
      <c r="J120" s="378">
        <v>1</v>
      </c>
      <c r="K120" s="378">
        <v>1</v>
      </c>
      <c r="L120" s="378">
        <v>1</v>
      </c>
      <c r="M120" s="378">
        <v>1</v>
      </c>
      <c r="N120" s="378">
        <v>1</v>
      </c>
      <c r="O120" s="378">
        <v>1</v>
      </c>
      <c r="P120" s="378">
        <v>1</v>
      </c>
      <c r="Q120" s="379">
        <f t="shared" si="0"/>
        <v>12</v>
      </c>
      <c r="R120" s="376" t="s">
        <v>435</v>
      </c>
      <c r="S120" s="376"/>
      <c r="T120" s="399"/>
      <c r="U120" s="377"/>
      <c r="V120" s="380" t="s">
        <v>420</v>
      </c>
    </row>
    <row r="121" spans="1:81" s="256" customFormat="1" ht="39.75" customHeight="1" x14ac:dyDescent="0.2">
      <c r="A121" s="376" t="s">
        <v>414</v>
      </c>
      <c r="B121" s="377" t="s">
        <v>415</v>
      </c>
      <c r="C121" s="377" t="s">
        <v>436</v>
      </c>
      <c r="D121" s="377" t="s">
        <v>437</v>
      </c>
      <c r="E121" s="378"/>
      <c r="F121" s="378"/>
      <c r="G121" s="378">
        <v>1</v>
      </c>
      <c r="H121" s="378"/>
      <c r="I121" s="378"/>
      <c r="J121" s="378"/>
      <c r="K121" s="378"/>
      <c r="L121" s="378"/>
      <c r="M121" s="378"/>
      <c r="N121" s="378"/>
      <c r="O121" s="378"/>
      <c r="P121" s="378"/>
      <c r="Q121" s="379">
        <v>1</v>
      </c>
      <c r="R121" s="376" t="s">
        <v>438</v>
      </c>
      <c r="S121" s="376"/>
      <c r="T121" s="376"/>
      <c r="U121" s="377"/>
      <c r="V121" s="380" t="s">
        <v>420</v>
      </c>
    </row>
    <row r="122" spans="1:81" s="256" customFormat="1" ht="51" customHeight="1" x14ac:dyDescent="0.2">
      <c r="A122" s="376" t="s">
        <v>439</v>
      </c>
      <c r="B122" s="377" t="s">
        <v>440</v>
      </c>
      <c r="C122" s="377" t="s">
        <v>441</v>
      </c>
      <c r="D122" s="377" t="s">
        <v>442</v>
      </c>
      <c r="E122" s="378"/>
      <c r="F122" s="378"/>
      <c r="G122" s="378">
        <v>1</v>
      </c>
      <c r="H122" s="378"/>
      <c r="I122" s="378"/>
      <c r="J122" s="378"/>
      <c r="K122" s="378"/>
      <c r="L122" s="378"/>
      <c r="M122" s="378"/>
      <c r="N122" s="378"/>
      <c r="O122" s="378"/>
      <c r="P122" s="378"/>
      <c r="Q122" s="379">
        <f t="shared" si="0"/>
        <v>1</v>
      </c>
      <c r="R122" s="376" t="s">
        <v>443</v>
      </c>
      <c r="S122" s="376"/>
      <c r="T122" s="399"/>
      <c r="U122" s="377"/>
      <c r="V122" s="405" t="s">
        <v>1473</v>
      </c>
    </row>
    <row r="123" spans="1:81" s="256" customFormat="1" ht="72.75" customHeight="1" x14ac:dyDescent="0.2">
      <c r="A123" s="376" t="s">
        <v>439</v>
      </c>
      <c r="B123" s="376" t="s">
        <v>440</v>
      </c>
      <c r="C123" s="376" t="s">
        <v>444</v>
      </c>
      <c r="D123" s="376" t="s">
        <v>445</v>
      </c>
      <c r="E123" s="381"/>
      <c r="F123" s="381"/>
      <c r="G123" s="381"/>
      <c r="H123" s="381">
        <v>1</v>
      </c>
      <c r="I123" s="381"/>
      <c r="J123" s="381"/>
      <c r="K123" s="381"/>
      <c r="L123" s="381"/>
      <c r="M123" s="381"/>
      <c r="N123" s="381"/>
      <c r="O123" s="381"/>
      <c r="P123" s="381"/>
      <c r="Q123" s="379">
        <f t="shared" si="0"/>
        <v>1</v>
      </c>
      <c r="R123" s="376" t="s">
        <v>102</v>
      </c>
      <c r="S123" s="376"/>
      <c r="T123" s="376" t="s">
        <v>446</v>
      </c>
      <c r="U123" s="376"/>
      <c r="V123" s="405" t="s">
        <v>1473</v>
      </c>
    </row>
    <row r="124" spans="1:81" s="256" customFormat="1" ht="54.75" customHeight="1" x14ac:dyDescent="0.2">
      <c r="A124" s="376" t="s">
        <v>439</v>
      </c>
      <c r="B124" s="377" t="s">
        <v>440</v>
      </c>
      <c r="C124" s="377" t="s">
        <v>447</v>
      </c>
      <c r="D124" s="377" t="s">
        <v>448</v>
      </c>
      <c r="E124" s="378"/>
      <c r="F124" s="378">
        <v>1</v>
      </c>
      <c r="G124" s="378"/>
      <c r="H124" s="378"/>
      <c r="I124" s="378"/>
      <c r="J124" s="378"/>
      <c r="K124" s="378"/>
      <c r="L124" s="378"/>
      <c r="M124" s="378"/>
      <c r="N124" s="378"/>
      <c r="O124" s="378"/>
      <c r="P124" s="378"/>
      <c r="Q124" s="379">
        <f t="shared" si="0"/>
        <v>1</v>
      </c>
      <c r="R124" s="376" t="s">
        <v>449</v>
      </c>
      <c r="S124" s="376"/>
      <c r="T124" s="399"/>
      <c r="U124" s="377"/>
      <c r="V124" s="405" t="s">
        <v>1473</v>
      </c>
    </row>
    <row r="125" spans="1:81" s="256" customFormat="1" ht="65.25" customHeight="1" x14ac:dyDescent="0.2">
      <c r="A125" s="376" t="s">
        <v>439</v>
      </c>
      <c r="B125" s="377" t="s">
        <v>440</v>
      </c>
      <c r="C125" s="377" t="s">
        <v>450</v>
      </c>
      <c r="D125" s="376" t="s">
        <v>451</v>
      </c>
      <c r="E125" s="381"/>
      <c r="F125" s="381"/>
      <c r="G125" s="381"/>
      <c r="H125" s="381"/>
      <c r="I125" s="381"/>
      <c r="J125" s="381"/>
      <c r="K125" s="381"/>
      <c r="L125" s="381"/>
      <c r="M125" s="381"/>
      <c r="N125" s="381"/>
      <c r="O125" s="381">
        <v>1</v>
      </c>
      <c r="P125" s="381"/>
      <c r="Q125" s="379">
        <f t="shared" si="0"/>
        <v>1</v>
      </c>
      <c r="R125" s="273" t="s">
        <v>452</v>
      </c>
      <c r="S125" s="376"/>
      <c r="T125" s="399"/>
      <c r="U125" s="376"/>
      <c r="V125" s="405" t="s">
        <v>1473</v>
      </c>
    </row>
    <row r="126" spans="1:81" s="256" customFormat="1" ht="106.5" customHeight="1" x14ac:dyDescent="0.2">
      <c r="A126" s="376" t="s">
        <v>453</v>
      </c>
      <c r="B126" s="377" t="s">
        <v>454</v>
      </c>
      <c r="C126" s="377" t="s">
        <v>455</v>
      </c>
      <c r="D126" s="377" t="s">
        <v>1467</v>
      </c>
      <c r="E126" s="378">
        <v>1</v>
      </c>
      <c r="F126" s="378">
        <v>1</v>
      </c>
      <c r="G126" s="378">
        <v>1</v>
      </c>
      <c r="H126" s="378">
        <v>1</v>
      </c>
      <c r="I126" s="378">
        <v>1</v>
      </c>
      <c r="J126" s="378">
        <v>1</v>
      </c>
      <c r="K126" s="378">
        <v>1</v>
      </c>
      <c r="L126" s="378">
        <v>1</v>
      </c>
      <c r="M126" s="378">
        <v>1</v>
      </c>
      <c r="N126" s="378">
        <v>1</v>
      </c>
      <c r="O126" s="378">
        <v>1</v>
      </c>
      <c r="P126" s="378">
        <v>1</v>
      </c>
      <c r="Q126" s="379">
        <f t="shared" si="0"/>
        <v>12</v>
      </c>
      <c r="R126" s="390" t="s">
        <v>456</v>
      </c>
      <c r="S126" s="376"/>
      <c r="T126" s="376"/>
      <c r="U126" s="377"/>
      <c r="V126" s="380" t="s">
        <v>457</v>
      </c>
    </row>
    <row r="127" spans="1:81" s="256" customFormat="1" ht="61.5" customHeight="1" x14ac:dyDescent="0.2">
      <c r="A127" s="376" t="s">
        <v>453</v>
      </c>
      <c r="B127" s="377" t="s">
        <v>454</v>
      </c>
      <c r="C127" s="377" t="s">
        <v>458</v>
      </c>
      <c r="D127" s="376" t="s">
        <v>1468</v>
      </c>
      <c r="E127" s="381">
        <v>1</v>
      </c>
      <c r="F127" s="381"/>
      <c r="G127" s="381"/>
      <c r="H127" s="381"/>
      <c r="I127" s="381"/>
      <c r="J127" s="381"/>
      <c r="K127" s="381"/>
      <c r="L127" s="381"/>
      <c r="M127" s="381"/>
      <c r="N127" s="381"/>
      <c r="O127" s="381"/>
      <c r="P127" s="381"/>
      <c r="Q127" s="379">
        <f t="shared" si="0"/>
        <v>1</v>
      </c>
      <c r="R127" s="386" t="s">
        <v>459</v>
      </c>
      <c r="S127" s="376"/>
      <c r="T127" s="376"/>
      <c r="U127" s="376"/>
      <c r="V127" s="380" t="s">
        <v>457</v>
      </c>
    </row>
    <row r="128" spans="1:81" s="256" customFormat="1" ht="117.75" customHeight="1" x14ac:dyDescent="0.2">
      <c r="A128" s="376" t="s">
        <v>453</v>
      </c>
      <c r="B128" s="377" t="s">
        <v>454</v>
      </c>
      <c r="C128" s="377" t="s">
        <v>460</v>
      </c>
      <c r="D128" s="377" t="s">
        <v>461</v>
      </c>
      <c r="E128" s="378"/>
      <c r="F128" s="378">
        <v>1</v>
      </c>
      <c r="G128" s="378"/>
      <c r="H128" s="378"/>
      <c r="I128" s="378">
        <v>1</v>
      </c>
      <c r="J128" s="378"/>
      <c r="K128" s="378"/>
      <c r="L128" s="378">
        <v>1</v>
      </c>
      <c r="M128" s="378"/>
      <c r="N128" s="378"/>
      <c r="O128" s="378">
        <v>1</v>
      </c>
      <c r="P128" s="378"/>
      <c r="Q128" s="379">
        <f t="shared" si="0"/>
        <v>4</v>
      </c>
      <c r="R128" s="386" t="s">
        <v>94</v>
      </c>
      <c r="S128" s="376"/>
      <c r="T128" s="376"/>
      <c r="U128" s="377"/>
      <c r="V128" s="380" t="s">
        <v>457</v>
      </c>
    </row>
    <row r="129" spans="1:29" s="256" customFormat="1" ht="37.5" customHeight="1" x14ac:dyDescent="0.2">
      <c r="A129" s="376" t="s">
        <v>453</v>
      </c>
      <c r="B129" s="377" t="s">
        <v>454</v>
      </c>
      <c r="C129" s="377" t="s">
        <v>462</v>
      </c>
      <c r="D129" s="376" t="s">
        <v>1469</v>
      </c>
      <c r="E129" s="381">
        <v>1</v>
      </c>
      <c r="F129" s="381">
        <v>1</v>
      </c>
      <c r="G129" s="381">
        <v>1</v>
      </c>
      <c r="H129" s="381">
        <v>1</v>
      </c>
      <c r="I129" s="381">
        <v>1</v>
      </c>
      <c r="J129" s="381">
        <v>1</v>
      </c>
      <c r="K129" s="381">
        <v>1</v>
      </c>
      <c r="L129" s="381">
        <v>1</v>
      </c>
      <c r="M129" s="381">
        <v>1</v>
      </c>
      <c r="N129" s="381">
        <v>1</v>
      </c>
      <c r="O129" s="381">
        <v>1</v>
      </c>
      <c r="P129" s="381">
        <v>1</v>
      </c>
      <c r="Q129" s="379">
        <f t="shared" si="0"/>
        <v>12</v>
      </c>
      <c r="R129" s="386" t="s">
        <v>94</v>
      </c>
      <c r="S129" s="376"/>
      <c r="T129" s="376"/>
      <c r="U129" s="376"/>
      <c r="V129" s="380" t="s">
        <v>457</v>
      </c>
    </row>
    <row r="130" spans="1:29" s="256" customFormat="1" ht="60" customHeight="1" x14ac:dyDescent="0.2">
      <c r="A130" s="376" t="s">
        <v>453</v>
      </c>
      <c r="B130" s="377" t="s">
        <v>454</v>
      </c>
      <c r="C130" s="377" t="s">
        <v>463</v>
      </c>
      <c r="D130" s="377" t="s">
        <v>464</v>
      </c>
      <c r="E130" s="378">
        <v>1</v>
      </c>
      <c r="F130" s="378">
        <v>1</v>
      </c>
      <c r="G130" s="378">
        <v>1</v>
      </c>
      <c r="H130" s="378">
        <v>1</v>
      </c>
      <c r="I130" s="378">
        <v>1</v>
      </c>
      <c r="J130" s="378">
        <v>1</v>
      </c>
      <c r="K130" s="378">
        <v>1</v>
      </c>
      <c r="L130" s="378">
        <v>1</v>
      </c>
      <c r="M130" s="378">
        <v>1</v>
      </c>
      <c r="N130" s="378">
        <v>1</v>
      </c>
      <c r="O130" s="378">
        <v>1</v>
      </c>
      <c r="P130" s="378">
        <v>1</v>
      </c>
      <c r="Q130" s="379">
        <f t="shared" si="0"/>
        <v>12</v>
      </c>
      <c r="R130" s="386" t="s">
        <v>94</v>
      </c>
      <c r="S130" s="376"/>
      <c r="T130" s="376"/>
      <c r="U130" s="377" t="s">
        <v>1471</v>
      </c>
      <c r="V130" s="380" t="s">
        <v>457</v>
      </c>
    </row>
    <row r="131" spans="1:29" s="256" customFormat="1" ht="42.75" customHeight="1" x14ac:dyDescent="0.2">
      <c r="A131" s="376" t="s">
        <v>453</v>
      </c>
      <c r="B131" s="377" t="s">
        <v>454</v>
      </c>
      <c r="C131" s="377" t="s">
        <v>465</v>
      </c>
      <c r="D131" s="376" t="s">
        <v>1470</v>
      </c>
      <c r="E131" s="381"/>
      <c r="F131" s="381"/>
      <c r="G131" s="381">
        <v>1</v>
      </c>
      <c r="H131" s="381"/>
      <c r="I131" s="381"/>
      <c r="J131" s="381">
        <v>1</v>
      </c>
      <c r="K131" s="381"/>
      <c r="L131" s="381"/>
      <c r="M131" s="381">
        <v>1</v>
      </c>
      <c r="N131" s="381"/>
      <c r="O131" s="381"/>
      <c r="P131" s="381">
        <v>1</v>
      </c>
      <c r="Q131" s="379">
        <f t="shared" si="0"/>
        <v>4</v>
      </c>
      <c r="R131" s="386" t="s">
        <v>94</v>
      </c>
      <c r="S131" s="376"/>
      <c r="T131" s="376"/>
      <c r="U131" s="376" t="s">
        <v>466</v>
      </c>
      <c r="V131" s="380" t="s">
        <v>457</v>
      </c>
    </row>
    <row r="132" spans="1:29" s="235" customFormat="1" ht="48" customHeight="1" x14ac:dyDescent="0.25">
      <c r="A132" s="376"/>
      <c r="B132" s="391"/>
      <c r="C132" s="391"/>
      <c r="D132" s="392"/>
      <c r="E132" s="393">
        <f t="shared" ref="E132:Q132" si="2">SUM(E9:E131)</f>
        <v>28</v>
      </c>
      <c r="F132" s="393">
        <f t="shared" si="2"/>
        <v>26</v>
      </c>
      <c r="G132" s="393">
        <f t="shared" si="2"/>
        <v>53</v>
      </c>
      <c r="H132" s="393">
        <f t="shared" si="2"/>
        <v>35</v>
      </c>
      <c r="I132" s="393">
        <f t="shared" si="2"/>
        <v>26</v>
      </c>
      <c r="J132" s="393">
        <f t="shared" si="2"/>
        <v>53</v>
      </c>
      <c r="K132" s="393">
        <f t="shared" si="2"/>
        <v>29</v>
      </c>
      <c r="L132" s="393">
        <f t="shared" si="2"/>
        <v>30</v>
      </c>
      <c r="M132" s="393">
        <f t="shared" si="2"/>
        <v>56</v>
      </c>
      <c r="N132" s="393">
        <f t="shared" si="2"/>
        <v>27</v>
      </c>
      <c r="O132" s="393">
        <f t="shared" si="2"/>
        <v>30</v>
      </c>
      <c r="P132" s="393">
        <f t="shared" si="2"/>
        <v>47</v>
      </c>
      <c r="Q132" s="393">
        <f t="shared" si="2"/>
        <v>440</v>
      </c>
      <c r="R132" s="376"/>
      <c r="S132" s="376"/>
      <c r="T132" s="376"/>
      <c r="U132" s="394"/>
      <c r="V132" s="395"/>
      <c r="AC132" s="256"/>
    </row>
    <row r="133" spans="1:29" s="235" customFormat="1" x14ac:dyDescent="0.25">
      <c r="M133" s="234"/>
      <c r="N133" s="234"/>
      <c r="V133" s="272"/>
      <c r="AC133" s="256"/>
    </row>
    <row r="134" spans="1:29" s="235" customFormat="1" x14ac:dyDescent="0.25">
      <c r="M134" s="234"/>
      <c r="N134" s="234"/>
      <c r="V134" s="272"/>
      <c r="AC134" s="256"/>
    </row>
    <row r="135" spans="1:29" s="235" customFormat="1" x14ac:dyDescent="0.25">
      <c r="M135" s="234"/>
      <c r="N135" s="234"/>
      <c r="V135" s="272"/>
      <c r="AC135" s="256"/>
    </row>
    <row r="136" spans="1:29" s="235" customFormat="1" x14ac:dyDescent="0.25">
      <c r="M136" s="234"/>
      <c r="N136" s="234"/>
      <c r="V136" s="272"/>
      <c r="AC136" s="256"/>
    </row>
    <row r="137" spans="1:29" s="235" customFormat="1" x14ac:dyDescent="0.25">
      <c r="M137" s="234"/>
      <c r="N137" s="234"/>
      <c r="V137" s="272"/>
      <c r="AC137" s="256"/>
    </row>
    <row r="138" spans="1:29" s="235" customFormat="1" x14ac:dyDescent="0.25">
      <c r="M138" s="234"/>
      <c r="N138" s="234"/>
      <c r="V138" s="272"/>
      <c r="AC138" s="256"/>
    </row>
    <row r="139" spans="1:29" s="235" customFormat="1" x14ac:dyDescent="0.25">
      <c r="M139" s="234"/>
      <c r="N139" s="234"/>
      <c r="V139" s="272"/>
      <c r="AC139" s="256"/>
    </row>
    <row r="140" spans="1:29" s="235" customFormat="1" x14ac:dyDescent="0.25">
      <c r="M140" s="234"/>
      <c r="N140" s="234"/>
      <c r="V140" s="272"/>
      <c r="AC140" s="256"/>
    </row>
    <row r="141" spans="1:29" s="235" customFormat="1" x14ac:dyDescent="0.25">
      <c r="M141" s="234"/>
      <c r="N141" s="234"/>
      <c r="V141" s="272"/>
      <c r="AC141" s="256"/>
    </row>
    <row r="142" spans="1:29" s="235" customFormat="1" x14ac:dyDescent="0.25">
      <c r="M142" s="234"/>
      <c r="N142" s="234"/>
      <c r="V142" s="272"/>
      <c r="AC142" s="256"/>
    </row>
    <row r="143" spans="1:29" s="235" customFormat="1" x14ac:dyDescent="0.25">
      <c r="M143" s="234"/>
      <c r="N143" s="234"/>
      <c r="V143" s="272"/>
      <c r="AC143" s="256"/>
    </row>
    <row r="144" spans="1:29" s="230" customFormat="1" x14ac:dyDescent="0.25">
      <c r="K144" s="229"/>
      <c r="L144" s="229"/>
      <c r="V144" s="271"/>
    </row>
    <row r="145" spans="11:22" s="230" customFormat="1" x14ac:dyDescent="0.25">
      <c r="K145" s="229"/>
      <c r="L145" s="229"/>
      <c r="V145" s="271"/>
    </row>
    <row r="146" spans="11:22" s="230" customFormat="1" x14ac:dyDescent="0.25">
      <c r="K146" s="229"/>
      <c r="L146" s="229"/>
      <c r="V146" s="271"/>
    </row>
    <row r="147" spans="11:22" s="230" customFormat="1" x14ac:dyDescent="0.25">
      <c r="K147" s="229"/>
      <c r="L147" s="229"/>
      <c r="V147" s="271"/>
    </row>
    <row r="148" spans="11:22" s="230" customFormat="1" x14ac:dyDescent="0.25">
      <c r="K148" s="229"/>
      <c r="L148" s="229"/>
      <c r="V148" s="271"/>
    </row>
    <row r="149" spans="11:22" s="230" customFormat="1" x14ac:dyDescent="0.25">
      <c r="K149" s="229"/>
      <c r="L149" s="229"/>
      <c r="V149" s="271"/>
    </row>
    <row r="150" spans="11:22" s="230" customFormat="1" x14ac:dyDescent="0.25">
      <c r="K150" s="229"/>
      <c r="L150" s="229"/>
      <c r="V150" s="271"/>
    </row>
    <row r="151" spans="11:22" s="230" customFormat="1" x14ac:dyDescent="0.25">
      <c r="K151" s="229"/>
      <c r="L151" s="229"/>
      <c r="V151" s="271"/>
    </row>
    <row r="152" spans="11:22" s="230" customFormat="1" x14ac:dyDescent="0.25">
      <c r="K152" s="229"/>
      <c r="L152" s="229"/>
      <c r="V152" s="271"/>
    </row>
    <row r="153" spans="11:22" s="230" customFormat="1" x14ac:dyDescent="0.25">
      <c r="K153" s="229"/>
      <c r="L153" s="229"/>
      <c r="V153" s="271"/>
    </row>
    <row r="154" spans="11:22" s="230" customFormat="1" x14ac:dyDescent="0.25">
      <c r="K154" s="229"/>
      <c r="L154" s="229"/>
      <c r="V154" s="271"/>
    </row>
    <row r="155" spans="11:22" s="230" customFormat="1" x14ac:dyDescent="0.25">
      <c r="K155" s="229"/>
      <c r="L155" s="229"/>
      <c r="V155" s="271"/>
    </row>
    <row r="156" spans="11:22" s="230" customFormat="1" x14ac:dyDescent="0.25">
      <c r="K156" s="229"/>
      <c r="L156" s="229"/>
      <c r="V156" s="271"/>
    </row>
    <row r="157" spans="11:22" s="230" customFormat="1" x14ac:dyDescent="0.25">
      <c r="K157" s="229"/>
      <c r="L157" s="229"/>
      <c r="V157" s="271"/>
    </row>
    <row r="158" spans="11:22" s="230" customFormat="1" x14ac:dyDescent="0.25">
      <c r="K158" s="229"/>
      <c r="L158" s="229"/>
      <c r="V158" s="271"/>
    </row>
    <row r="159" spans="11:22" s="230" customFormat="1" x14ac:dyDescent="0.25">
      <c r="K159" s="229"/>
      <c r="L159" s="229"/>
      <c r="V159" s="271"/>
    </row>
    <row r="160" spans="11:22" s="230" customFormat="1" x14ac:dyDescent="0.25">
      <c r="K160" s="229"/>
      <c r="L160" s="229"/>
      <c r="V160" s="271"/>
    </row>
    <row r="161" spans="11:22" s="230" customFormat="1" x14ac:dyDescent="0.25">
      <c r="K161" s="229"/>
      <c r="L161" s="229"/>
      <c r="V161" s="271"/>
    </row>
    <row r="162" spans="11:22" s="230" customFormat="1" x14ac:dyDescent="0.25">
      <c r="K162" s="229"/>
      <c r="L162" s="229"/>
      <c r="V162" s="271"/>
    </row>
    <row r="163" spans="11:22" s="230" customFormat="1" x14ac:dyDescent="0.25">
      <c r="K163" s="229"/>
      <c r="L163" s="229"/>
      <c r="V163" s="271"/>
    </row>
    <row r="164" spans="11:22" s="230" customFormat="1" x14ac:dyDescent="0.25">
      <c r="K164" s="229"/>
      <c r="L164" s="229"/>
      <c r="V164" s="271"/>
    </row>
    <row r="165" spans="11:22" s="230" customFormat="1" x14ac:dyDescent="0.25">
      <c r="K165" s="229"/>
      <c r="L165" s="229"/>
      <c r="V165" s="271"/>
    </row>
    <row r="166" spans="11:22" s="230" customFormat="1" x14ac:dyDescent="0.25">
      <c r="K166" s="229"/>
      <c r="L166" s="229"/>
      <c r="V166" s="271"/>
    </row>
    <row r="167" spans="11:22" s="230" customFormat="1" x14ac:dyDescent="0.25">
      <c r="K167" s="229"/>
      <c r="L167" s="229"/>
      <c r="V167" s="271"/>
    </row>
    <row r="168" spans="11:22" s="230" customFormat="1" x14ac:dyDescent="0.25">
      <c r="K168" s="229"/>
      <c r="L168" s="229"/>
      <c r="V168" s="271"/>
    </row>
    <row r="169" spans="11:22" s="230" customFormat="1" x14ac:dyDescent="0.25">
      <c r="K169" s="229"/>
      <c r="L169" s="229"/>
      <c r="V169" s="271"/>
    </row>
    <row r="170" spans="11:22" s="230" customFormat="1" x14ac:dyDescent="0.25">
      <c r="K170" s="229"/>
      <c r="L170" s="229"/>
      <c r="V170" s="271"/>
    </row>
    <row r="171" spans="11:22" s="230" customFormat="1" x14ac:dyDescent="0.25">
      <c r="K171" s="229"/>
      <c r="L171" s="229"/>
      <c r="V171" s="271"/>
    </row>
    <row r="172" spans="11:22" s="230" customFormat="1" x14ac:dyDescent="0.25">
      <c r="K172" s="229"/>
      <c r="L172" s="229"/>
      <c r="V172" s="271"/>
    </row>
    <row r="173" spans="11:22" s="230" customFormat="1" x14ac:dyDescent="0.25">
      <c r="K173" s="229"/>
      <c r="L173" s="229"/>
      <c r="V173" s="271"/>
    </row>
    <row r="174" spans="11:22" s="230" customFormat="1" x14ac:dyDescent="0.25">
      <c r="K174" s="229"/>
      <c r="L174" s="229"/>
      <c r="V174" s="271"/>
    </row>
    <row r="175" spans="11:22" s="230" customFormat="1" x14ac:dyDescent="0.25">
      <c r="K175" s="229"/>
      <c r="L175" s="229"/>
      <c r="V175" s="271"/>
    </row>
    <row r="176" spans="11:22" s="230" customFormat="1" x14ac:dyDescent="0.25">
      <c r="K176" s="229"/>
      <c r="L176" s="229"/>
      <c r="V176" s="271"/>
    </row>
    <row r="177" spans="11:22" s="230" customFormat="1" x14ac:dyDescent="0.25">
      <c r="K177" s="229"/>
      <c r="L177" s="229"/>
      <c r="V177" s="271"/>
    </row>
    <row r="178" spans="11:22" s="230" customFormat="1" x14ac:dyDescent="0.25">
      <c r="K178" s="229"/>
      <c r="L178" s="229"/>
      <c r="V178" s="271"/>
    </row>
    <row r="179" spans="11:22" s="230" customFormat="1" x14ac:dyDescent="0.25">
      <c r="K179" s="229"/>
      <c r="L179" s="229"/>
      <c r="V179" s="271"/>
    </row>
    <row r="180" spans="11:22" s="230" customFormat="1" x14ac:dyDescent="0.25">
      <c r="K180" s="229"/>
      <c r="L180" s="229"/>
      <c r="V180" s="271"/>
    </row>
    <row r="181" spans="11:22" s="230" customFormat="1" x14ac:dyDescent="0.25">
      <c r="K181" s="229"/>
      <c r="L181" s="229"/>
      <c r="V181" s="271"/>
    </row>
    <row r="182" spans="11:22" s="230" customFormat="1" x14ac:dyDescent="0.25">
      <c r="K182" s="229"/>
      <c r="L182" s="229"/>
      <c r="V182" s="271"/>
    </row>
    <row r="183" spans="11:22" s="230" customFormat="1" x14ac:dyDescent="0.25">
      <c r="K183" s="229"/>
      <c r="L183" s="229"/>
      <c r="V183" s="271"/>
    </row>
    <row r="184" spans="11:22" s="230" customFormat="1" x14ac:dyDescent="0.25">
      <c r="K184" s="229"/>
      <c r="L184" s="229"/>
      <c r="V184" s="271"/>
    </row>
    <row r="185" spans="11:22" s="230" customFormat="1" x14ac:dyDescent="0.25">
      <c r="K185" s="229"/>
      <c r="L185" s="229"/>
      <c r="V185" s="271"/>
    </row>
    <row r="186" spans="11:22" s="230" customFormat="1" x14ac:dyDescent="0.25">
      <c r="K186" s="229"/>
      <c r="L186" s="229"/>
      <c r="V186" s="271"/>
    </row>
    <row r="187" spans="11:22" s="230" customFormat="1" x14ac:dyDescent="0.25">
      <c r="K187" s="229"/>
      <c r="L187" s="229"/>
      <c r="V187" s="271"/>
    </row>
    <row r="188" spans="11:22" s="230" customFormat="1" x14ac:dyDescent="0.25">
      <c r="K188" s="229"/>
      <c r="L188" s="229"/>
      <c r="V188" s="271"/>
    </row>
    <row r="189" spans="11:22" s="230" customFormat="1" x14ac:dyDescent="0.25">
      <c r="K189" s="229"/>
      <c r="L189" s="229"/>
      <c r="V189" s="271"/>
    </row>
    <row r="190" spans="11:22" s="230" customFormat="1" x14ac:dyDescent="0.25">
      <c r="K190" s="229"/>
      <c r="L190" s="229"/>
      <c r="V190" s="271"/>
    </row>
    <row r="191" spans="11:22" s="230" customFormat="1" x14ac:dyDescent="0.25">
      <c r="K191" s="229"/>
      <c r="L191" s="229"/>
      <c r="V191" s="271"/>
    </row>
    <row r="192" spans="11:22" s="230" customFormat="1" x14ac:dyDescent="0.25">
      <c r="K192" s="229"/>
      <c r="L192" s="229"/>
      <c r="V192" s="271"/>
    </row>
    <row r="193" spans="11:22" s="230" customFormat="1" x14ac:dyDescent="0.25">
      <c r="K193" s="229"/>
      <c r="L193" s="229"/>
      <c r="V193" s="271"/>
    </row>
    <row r="194" spans="11:22" s="230" customFormat="1" x14ac:dyDescent="0.25">
      <c r="K194" s="229"/>
      <c r="L194" s="229"/>
      <c r="V194" s="271"/>
    </row>
    <row r="195" spans="11:22" s="230" customFormat="1" x14ac:dyDescent="0.25">
      <c r="K195" s="229"/>
      <c r="L195" s="229"/>
      <c r="V195" s="271"/>
    </row>
    <row r="196" spans="11:22" s="230" customFormat="1" x14ac:dyDescent="0.25">
      <c r="K196" s="229"/>
      <c r="L196" s="229"/>
      <c r="V196" s="271"/>
    </row>
    <row r="197" spans="11:22" s="230" customFormat="1" x14ac:dyDescent="0.25">
      <c r="K197" s="229"/>
      <c r="L197" s="229"/>
      <c r="V197" s="271"/>
    </row>
    <row r="198" spans="11:22" s="230" customFormat="1" x14ac:dyDescent="0.25">
      <c r="K198" s="229"/>
      <c r="L198" s="229"/>
      <c r="V198" s="271"/>
    </row>
    <row r="199" spans="11:22" s="230" customFormat="1" x14ac:dyDescent="0.25">
      <c r="K199" s="229"/>
      <c r="L199" s="229"/>
      <c r="V199" s="271"/>
    </row>
    <row r="200" spans="11:22" s="230" customFormat="1" x14ac:dyDescent="0.25">
      <c r="K200" s="229"/>
      <c r="L200" s="229"/>
      <c r="V200" s="271"/>
    </row>
    <row r="201" spans="11:22" s="230" customFormat="1" x14ac:dyDescent="0.25">
      <c r="K201" s="229"/>
      <c r="L201" s="229"/>
      <c r="V201" s="271"/>
    </row>
    <row r="202" spans="11:22" s="230" customFormat="1" x14ac:dyDescent="0.25">
      <c r="K202" s="229"/>
      <c r="L202" s="229"/>
      <c r="V202" s="271"/>
    </row>
    <row r="203" spans="11:22" s="230" customFormat="1" x14ac:dyDescent="0.25">
      <c r="K203" s="229"/>
      <c r="L203" s="229"/>
      <c r="V203" s="271"/>
    </row>
    <row r="204" spans="11:22" s="230" customFormat="1" x14ac:dyDescent="0.25">
      <c r="K204" s="229"/>
      <c r="L204" s="229"/>
      <c r="V204" s="271"/>
    </row>
    <row r="205" spans="11:22" s="230" customFormat="1" x14ac:dyDescent="0.25">
      <c r="K205" s="229"/>
      <c r="L205" s="229"/>
      <c r="V205" s="271"/>
    </row>
    <row r="206" spans="11:22" s="230" customFormat="1" x14ac:dyDescent="0.25">
      <c r="K206" s="229"/>
      <c r="L206" s="229"/>
      <c r="V206" s="271"/>
    </row>
    <row r="207" spans="11:22" s="230" customFormat="1" x14ac:dyDescent="0.25">
      <c r="K207" s="229"/>
      <c r="L207" s="229"/>
      <c r="V207" s="271"/>
    </row>
    <row r="208" spans="11:22" s="230" customFormat="1" x14ac:dyDescent="0.25">
      <c r="K208" s="229"/>
      <c r="L208" s="229"/>
      <c r="V208" s="271"/>
    </row>
    <row r="209" spans="11:22" s="230" customFormat="1" x14ac:dyDescent="0.25">
      <c r="K209" s="229"/>
      <c r="L209" s="229"/>
      <c r="V209" s="271"/>
    </row>
    <row r="210" spans="11:22" s="230" customFormat="1" x14ac:dyDescent="0.25">
      <c r="K210" s="229"/>
      <c r="L210" s="229"/>
      <c r="V210" s="271"/>
    </row>
    <row r="211" spans="11:22" s="230" customFormat="1" x14ac:dyDescent="0.25">
      <c r="K211" s="229"/>
      <c r="L211" s="229"/>
      <c r="V211" s="271"/>
    </row>
    <row r="212" spans="11:22" s="230" customFormat="1" x14ac:dyDescent="0.25">
      <c r="K212" s="229"/>
      <c r="L212" s="229"/>
      <c r="V212" s="271"/>
    </row>
    <row r="213" spans="11:22" s="230" customFormat="1" x14ac:dyDescent="0.25">
      <c r="K213" s="229"/>
      <c r="L213" s="229"/>
      <c r="V213" s="271"/>
    </row>
    <row r="214" spans="11:22" s="230" customFormat="1" x14ac:dyDescent="0.25">
      <c r="K214" s="229"/>
      <c r="L214" s="229"/>
      <c r="V214" s="271"/>
    </row>
    <row r="215" spans="11:22" s="230" customFormat="1" x14ac:dyDescent="0.25">
      <c r="K215" s="229"/>
      <c r="L215" s="229"/>
      <c r="V215" s="271"/>
    </row>
    <row r="216" spans="11:22" s="230" customFormat="1" x14ac:dyDescent="0.25">
      <c r="K216" s="229"/>
      <c r="L216" s="229"/>
      <c r="V216" s="271"/>
    </row>
    <row r="217" spans="11:22" s="230" customFormat="1" x14ac:dyDescent="0.25">
      <c r="K217" s="229"/>
      <c r="L217" s="229"/>
      <c r="V217" s="271"/>
    </row>
    <row r="218" spans="11:22" s="230" customFormat="1" x14ac:dyDescent="0.25">
      <c r="K218" s="229"/>
      <c r="L218" s="229"/>
      <c r="V218" s="271"/>
    </row>
    <row r="219" spans="11:22" s="230" customFormat="1" x14ac:dyDescent="0.25">
      <c r="K219" s="229"/>
      <c r="L219" s="229"/>
      <c r="V219" s="271"/>
    </row>
    <row r="220" spans="11:22" s="230" customFormat="1" x14ac:dyDescent="0.25">
      <c r="K220" s="229"/>
      <c r="L220" s="229"/>
      <c r="V220" s="271"/>
    </row>
    <row r="221" spans="11:22" s="230" customFormat="1" x14ac:dyDescent="0.25">
      <c r="K221" s="229"/>
      <c r="L221" s="229"/>
      <c r="V221" s="271"/>
    </row>
    <row r="222" spans="11:22" s="230" customFormat="1" x14ac:dyDescent="0.25">
      <c r="K222" s="229"/>
      <c r="L222" s="229"/>
      <c r="V222" s="271"/>
    </row>
    <row r="223" spans="11:22" s="230" customFormat="1" x14ac:dyDescent="0.25">
      <c r="K223" s="229"/>
      <c r="L223" s="229"/>
      <c r="V223" s="271"/>
    </row>
    <row r="224" spans="11:22" s="230" customFormat="1" x14ac:dyDescent="0.25">
      <c r="K224" s="229"/>
      <c r="L224" s="229"/>
      <c r="V224" s="271"/>
    </row>
    <row r="225" spans="11:22" s="230" customFormat="1" x14ac:dyDescent="0.25">
      <c r="K225" s="229"/>
      <c r="L225" s="229"/>
      <c r="V225" s="271"/>
    </row>
    <row r="226" spans="11:22" s="230" customFormat="1" x14ac:dyDescent="0.25">
      <c r="K226" s="229"/>
      <c r="L226" s="229"/>
      <c r="V226" s="271"/>
    </row>
    <row r="227" spans="11:22" s="230" customFormat="1" x14ac:dyDescent="0.25">
      <c r="K227" s="229"/>
      <c r="L227" s="229"/>
      <c r="V227" s="271"/>
    </row>
    <row r="228" spans="11:22" s="230" customFormat="1" x14ac:dyDescent="0.25">
      <c r="K228" s="229"/>
      <c r="L228" s="229"/>
      <c r="V228" s="271"/>
    </row>
    <row r="229" spans="11:22" s="230" customFormat="1" x14ac:dyDescent="0.25">
      <c r="K229" s="229"/>
      <c r="L229" s="229"/>
      <c r="V229" s="271"/>
    </row>
    <row r="230" spans="11:22" s="230" customFormat="1" x14ac:dyDescent="0.25">
      <c r="K230" s="229"/>
      <c r="L230" s="229"/>
      <c r="V230" s="271"/>
    </row>
    <row r="231" spans="11:22" s="230" customFormat="1" x14ac:dyDescent="0.25">
      <c r="K231" s="229"/>
      <c r="L231" s="229"/>
      <c r="V231" s="271"/>
    </row>
    <row r="232" spans="11:22" s="230" customFormat="1" x14ac:dyDescent="0.25">
      <c r="K232" s="229"/>
      <c r="L232" s="229"/>
      <c r="V232" s="271"/>
    </row>
    <row r="233" spans="11:22" s="230" customFormat="1" x14ac:dyDescent="0.25">
      <c r="K233" s="229"/>
      <c r="L233" s="229"/>
      <c r="V233" s="271"/>
    </row>
    <row r="234" spans="11:22" s="230" customFormat="1" x14ac:dyDescent="0.25">
      <c r="K234" s="229"/>
      <c r="L234" s="229"/>
      <c r="V234" s="271"/>
    </row>
    <row r="235" spans="11:22" s="230" customFormat="1" x14ac:dyDescent="0.25">
      <c r="K235" s="229"/>
      <c r="L235" s="229"/>
      <c r="V235" s="271"/>
    </row>
    <row r="236" spans="11:22" s="230" customFormat="1" x14ac:dyDescent="0.25">
      <c r="K236" s="229"/>
      <c r="L236" s="229"/>
      <c r="V236" s="271"/>
    </row>
    <row r="237" spans="11:22" s="230" customFormat="1" x14ac:dyDescent="0.25">
      <c r="K237" s="229"/>
      <c r="L237" s="229"/>
      <c r="V237" s="271"/>
    </row>
    <row r="238" spans="11:22" s="230" customFormat="1" x14ac:dyDescent="0.25">
      <c r="K238" s="229"/>
      <c r="L238" s="229"/>
      <c r="V238" s="271"/>
    </row>
    <row r="239" spans="11:22" s="230" customFormat="1" x14ac:dyDescent="0.25">
      <c r="K239" s="229"/>
      <c r="L239" s="229"/>
      <c r="V239" s="271"/>
    </row>
    <row r="240" spans="11:22" s="230" customFormat="1" x14ac:dyDescent="0.25">
      <c r="K240" s="229"/>
      <c r="L240" s="229"/>
      <c r="V240" s="271"/>
    </row>
    <row r="241" spans="11:22" s="230" customFormat="1" x14ac:dyDescent="0.25">
      <c r="K241" s="229"/>
      <c r="L241" s="229"/>
      <c r="V241" s="271"/>
    </row>
    <row r="242" spans="11:22" s="230" customFormat="1" x14ac:dyDescent="0.25">
      <c r="K242" s="229"/>
      <c r="L242" s="229"/>
      <c r="V242" s="271"/>
    </row>
    <row r="243" spans="11:22" s="230" customFormat="1" x14ac:dyDescent="0.25">
      <c r="K243" s="229"/>
      <c r="L243" s="229"/>
      <c r="V243" s="271"/>
    </row>
    <row r="244" spans="11:22" s="230" customFormat="1" x14ac:dyDescent="0.25">
      <c r="K244" s="229"/>
      <c r="L244" s="229"/>
      <c r="V244" s="271"/>
    </row>
    <row r="245" spans="11:22" s="230" customFormat="1" x14ac:dyDescent="0.25">
      <c r="K245" s="229"/>
      <c r="L245" s="229"/>
      <c r="V245" s="271"/>
    </row>
    <row r="246" spans="11:22" s="230" customFormat="1" x14ac:dyDescent="0.25">
      <c r="K246" s="229"/>
      <c r="L246" s="229"/>
      <c r="V246" s="271"/>
    </row>
    <row r="247" spans="11:22" s="230" customFormat="1" x14ac:dyDescent="0.25">
      <c r="K247" s="229"/>
      <c r="L247" s="229"/>
      <c r="V247" s="271"/>
    </row>
    <row r="248" spans="11:22" s="230" customFormat="1" x14ac:dyDescent="0.25">
      <c r="K248" s="229"/>
      <c r="L248" s="229"/>
      <c r="V248" s="271"/>
    </row>
    <row r="249" spans="11:22" s="230" customFormat="1" x14ac:dyDescent="0.25">
      <c r="K249" s="229"/>
      <c r="L249" s="229"/>
      <c r="V249" s="271"/>
    </row>
    <row r="250" spans="11:22" s="230" customFormat="1" x14ac:dyDescent="0.25">
      <c r="K250" s="229"/>
      <c r="L250" s="229"/>
      <c r="V250" s="271"/>
    </row>
    <row r="251" spans="11:22" s="230" customFormat="1" x14ac:dyDescent="0.25">
      <c r="K251" s="229"/>
      <c r="L251" s="229"/>
      <c r="V251" s="271"/>
    </row>
    <row r="252" spans="11:22" s="230" customFormat="1" x14ac:dyDescent="0.25">
      <c r="K252" s="229"/>
      <c r="L252" s="229"/>
      <c r="V252" s="271"/>
    </row>
    <row r="253" spans="11:22" s="230" customFormat="1" x14ac:dyDescent="0.25">
      <c r="K253" s="229"/>
      <c r="L253" s="229"/>
      <c r="V253" s="271"/>
    </row>
    <row r="254" spans="11:22" s="230" customFormat="1" x14ac:dyDescent="0.25">
      <c r="K254" s="229"/>
      <c r="L254" s="229"/>
      <c r="V254" s="271"/>
    </row>
    <row r="255" spans="11:22" s="230" customFormat="1" x14ac:dyDescent="0.25">
      <c r="K255" s="229"/>
      <c r="L255" s="229"/>
      <c r="V255" s="271"/>
    </row>
    <row r="256" spans="11:22" s="230" customFormat="1" x14ac:dyDescent="0.25">
      <c r="K256" s="229"/>
      <c r="L256" s="229"/>
      <c r="V256" s="271"/>
    </row>
    <row r="257" spans="11:22" s="230" customFormat="1" x14ac:dyDescent="0.25">
      <c r="K257" s="229"/>
      <c r="L257" s="229"/>
      <c r="V257" s="271"/>
    </row>
    <row r="258" spans="11:22" s="230" customFormat="1" x14ac:dyDescent="0.25">
      <c r="K258" s="229"/>
      <c r="L258" s="229"/>
      <c r="V258" s="271"/>
    </row>
    <row r="259" spans="11:22" s="230" customFormat="1" x14ac:dyDescent="0.25">
      <c r="K259" s="229"/>
      <c r="L259" s="229"/>
      <c r="V259" s="271"/>
    </row>
    <row r="260" spans="11:22" s="230" customFormat="1" x14ac:dyDescent="0.25">
      <c r="K260" s="229"/>
      <c r="L260" s="229"/>
      <c r="V260" s="271"/>
    </row>
    <row r="261" spans="11:22" s="230" customFormat="1" x14ac:dyDescent="0.25">
      <c r="K261" s="229"/>
      <c r="L261" s="229"/>
      <c r="V261" s="271"/>
    </row>
    <row r="262" spans="11:22" s="230" customFormat="1" x14ac:dyDescent="0.25">
      <c r="K262" s="229"/>
      <c r="L262" s="229"/>
      <c r="V262" s="271"/>
    </row>
    <row r="263" spans="11:22" s="230" customFormat="1" x14ac:dyDescent="0.25">
      <c r="K263" s="229"/>
      <c r="L263" s="229"/>
      <c r="V263" s="271"/>
    </row>
    <row r="264" spans="11:22" s="230" customFormat="1" x14ac:dyDescent="0.25">
      <c r="K264" s="229"/>
      <c r="L264" s="229"/>
      <c r="V264" s="271"/>
    </row>
    <row r="265" spans="11:22" s="230" customFormat="1" x14ac:dyDescent="0.25">
      <c r="K265" s="229"/>
      <c r="L265" s="229"/>
      <c r="V265" s="271"/>
    </row>
    <row r="266" spans="11:22" s="230" customFormat="1" x14ac:dyDescent="0.25">
      <c r="K266" s="229"/>
      <c r="L266" s="229"/>
      <c r="V266" s="271"/>
    </row>
    <row r="267" spans="11:22" s="230" customFormat="1" x14ac:dyDescent="0.25">
      <c r="K267" s="229"/>
      <c r="L267" s="229"/>
      <c r="V267" s="271"/>
    </row>
    <row r="268" spans="11:22" s="230" customFormat="1" x14ac:dyDescent="0.25">
      <c r="K268" s="229"/>
      <c r="L268" s="229"/>
      <c r="V268" s="271"/>
    </row>
    <row r="269" spans="11:22" s="230" customFormat="1" x14ac:dyDescent="0.25">
      <c r="K269" s="229"/>
      <c r="L269" s="229"/>
      <c r="V269" s="271"/>
    </row>
    <row r="270" spans="11:22" s="230" customFormat="1" x14ac:dyDescent="0.25">
      <c r="K270" s="229"/>
      <c r="L270" s="229"/>
      <c r="V270" s="271"/>
    </row>
    <row r="271" spans="11:22" s="230" customFormat="1" x14ac:dyDescent="0.25">
      <c r="K271" s="229"/>
      <c r="L271" s="229"/>
      <c r="V271" s="271"/>
    </row>
    <row r="272" spans="11:22" s="230" customFormat="1" x14ac:dyDescent="0.25">
      <c r="K272" s="229"/>
      <c r="L272" s="229"/>
      <c r="V272" s="271"/>
    </row>
    <row r="273" spans="11:22" s="230" customFormat="1" x14ac:dyDescent="0.25">
      <c r="K273" s="229"/>
      <c r="L273" s="229"/>
      <c r="V273" s="271"/>
    </row>
    <row r="274" spans="11:22" s="230" customFormat="1" x14ac:dyDescent="0.25">
      <c r="K274" s="229"/>
      <c r="L274" s="229"/>
      <c r="V274" s="271"/>
    </row>
    <row r="275" spans="11:22" s="230" customFormat="1" x14ac:dyDescent="0.25">
      <c r="K275" s="229"/>
      <c r="L275" s="229"/>
      <c r="V275" s="271"/>
    </row>
    <row r="276" spans="11:22" s="230" customFormat="1" x14ac:dyDescent="0.25">
      <c r="K276" s="229"/>
      <c r="L276" s="229"/>
      <c r="V276" s="271"/>
    </row>
    <row r="277" spans="11:22" s="230" customFormat="1" x14ac:dyDescent="0.25">
      <c r="K277" s="229"/>
      <c r="L277" s="229"/>
      <c r="V277" s="271"/>
    </row>
    <row r="278" spans="11:22" s="230" customFormat="1" x14ac:dyDescent="0.25">
      <c r="K278" s="229"/>
      <c r="L278" s="229"/>
      <c r="V278" s="271"/>
    </row>
    <row r="279" spans="11:22" s="230" customFormat="1" x14ac:dyDescent="0.25">
      <c r="K279" s="229"/>
      <c r="L279" s="229"/>
      <c r="V279" s="271"/>
    </row>
    <row r="280" spans="11:22" s="230" customFormat="1" x14ac:dyDescent="0.25">
      <c r="K280" s="229"/>
      <c r="L280" s="229"/>
      <c r="V280" s="271"/>
    </row>
    <row r="281" spans="11:22" s="230" customFormat="1" x14ac:dyDescent="0.25">
      <c r="K281" s="229"/>
      <c r="L281" s="229"/>
      <c r="V281" s="271"/>
    </row>
    <row r="282" spans="11:22" s="230" customFormat="1" x14ac:dyDescent="0.25">
      <c r="K282" s="229"/>
      <c r="L282" s="229"/>
      <c r="V282" s="271"/>
    </row>
    <row r="283" spans="11:22" s="230" customFormat="1" x14ac:dyDescent="0.25">
      <c r="K283" s="229"/>
      <c r="L283" s="229"/>
      <c r="V283" s="271"/>
    </row>
    <row r="284" spans="11:22" s="230" customFormat="1" x14ac:dyDescent="0.25">
      <c r="K284" s="229"/>
      <c r="L284" s="229"/>
      <c r="V284" s="271"/>
    </row>
    <row r="285" spans="11:22" s="230" customFormat="1" x14ac:dyDescent="0.25">
      <c r="K285" s="229"/>
      <c r="L285" s="229"/>
      <c r="V285" s="271"/>
    </row>
    <row r="286" spans="11:22" s="230" customFormat="1" x14ac:dyDescent="0.25">
      <c r="K286" s="229"/>
      <c r="L286" s="229"/>
      <c r="V286" s="271"/>
    </row>
    <row r="287" spans="11:22" s="230" customFormat="1" x14ac:dyDescent="0.25">
      <c r="K287" s="229"/>
      <c r="L287" s="229"/>
      <c r="V287" s="271"/>
    </row>
    <row r="288" spans="11:22" s="230" customFormat="1" x14ac:dyDescent="0.25">
      <c r="K288" s="229"/>
      <c r="L288" s="229"/>
      <c r="V288" s="271"/>
    </row>
    <row r="289" spans="11:22" s="230" customFormat="1" x14ac:dyDescent="0.25">
      <c r="K289" s="229"/>
      <c r="L289" s="229"/>
      <c r="V289" s="271"/>
    </row>
    <row r="290" spans="11:22" s="230" customFormat="1" x14ac:dyDescent="0.25">
      <c r="K290" s="229"/>
      <c r="L290" s="229"/>
      <c r="V290" s="271"/>
    </row>
    <row r="291" spans="11:22" s="230" customFormat="1" x14ac:dyDescent="0.25">
      <c r="K291" s="229"/>
      <c r="L291" s="229"/>
      <c r="V291" s="271"/>
    </row>
    <row r="292" spans="11:22" s="230" customFormat="1" x14ac:dyDescent="0.25">
      <c r="K292" s="229"/>
      <c r="L292" s="229"/>
      <c r="V292" s="271"/>
    </row>
    <row r="293" spans="11:22" s="230" customFormat="1" x14ac:dyDescent="0.25">
      <c r="K293" s="229"/>
      <c r="L293" s="229"/>
      <c r="V293" s="271"/>
    </row>
    <row r="294" spans="11:22" s="230" customFormat="1" x14ac:dyDescent="0.25">
      <c r="K294" s="229"/>
      <c r="L294" s="229"/>
      <c r="V294" s="271"/>
    </row>
    <row r="295" spans="11:22" s="230" customFormat="1" x14ac:dyDescent="0.25">
      <c r="K295" s="229"/>
      <c r="L295" s="229"/>
      <c r="V295" s="271"/>
    </row>
    <row r="296" spans="11:22" s="230" customFormat="1" x14ac:dyDescent="0.25">
      <c r="K296" s="229"/>
      <c r="L296" s="229"/>
      <c r="V296" s="271"/>
    </row>
    <row r="297" spans="11:22" s="230" customFormat="1" x14ac:dyDescent="0.25">
      <c r="K297" s="229"/>
      <c r="L297" s="229"/>
      <c r="V297" s="271"/>
    </row>
    <row r="298" spans="11:22" s="230" customFormat="1" x14ac:dyDescent="0.25">
      <c r="K298" s="229"/>
      <c r="L298" s="229"/>
      <c r="V298" s="271"/>
    </row>
    <row r="299" spans="11:22" s="230" customFormat="1" x14ac:dyDescent="0.25">
      <c r="K299" s="229"/>
      <c r="L299" s="229"/>
      <c r="V299" s="271"/>
    </row>
    <row r="300" spans="11:22" s="230" customFormat="1" x14ac:dyDescent="0.25">
      <c r="K300" s="229"/>
      <c r="L300" s="229"/>
      <c r="V300" s="271"/>
    </row>
    <row r="301" spans="11:22" s="230" customFormat="1" x14ac:dyDescent="0.25">
      <c r="K301" s="229"/>
      <c r="L301" s="229"/>
      <c r="V301" s="271"/>
    </row>
    <row r="302" spans="11:22" s="230" customFormat="1" x14ac:dyDescent="0.25">
      <c r="K302" s="229"/>
      <c r="L302" s="229"/>
      <c r="V302" s="271"/>
    </row>
    <row r="303" spans="11:22" s="230" customFormat="1" x14ac:dyDescent="0.25">
      <c r="K303" s="229"/>
      <c r="L303" s="229"/>
      <c r="V303" s="271"/>
    </row>
    <row r="304" spans="11:22" s="230" customFormat="1" x14ac:dyDescent="0.25">
      <c r="K304" s="229"/>
      <c r="L304" s="229"/>
      <c r="V304" s="271"/>
    </row>
    <row r="305" spans="11:22" s="230" customFormat="1" x14ac:dyDescent="0.25">
      <c r="K305" s="229"/>
      <c r="L305" s="229"/>
      <c r="V305" s="271"/>
    </row>
    <row r="306" spans="11:22" s="230" customFormat="1" x14ac:dyDescent="0.25">
      <c r="K306" s="229"/>
      <c r="L306" s="229"/>
      <c r="V306" s="271"/>
    </row>
    <row r="307" spans="11:22" s="230" customFormat="1" x14ac:dyDescent="0.25">
      <c r="K307" s="229"/>
      <c r="L307" s="229"/>
      <c r="V307" s="271"/>
    </row>
    <row r="308" spans="11:22" s="230" customFormat="1" x14ac:dyDescent="0.25">
      <c r="K308" s="229"/>
      <c r="L308" s="229"/>
      <c r="V308" s="271"/>
    </row>
  </sheetData>
  <autoFilter ref="C8:V132" xr:uid="{00000000-0001-0000-0100-000000000000}"/>
  <mergeCells count="7">
    <mergeCell ref="B7:J7"/>
    <mergeCell ref="A1:J1"/>
    <mergeCell ref="A2:J2"/>
    <mergeCell ref="A3:J3"/>
    <mergeCell ref="A4:J4"/>
    <mergeCell ref="A5:J5"/>
    <mergeCell ref="B6:J6"/>
  </mergeCells>
  <phoneticPr fontId="41" type="noConversion"/>
  <dataValidations count="1">
    <dataValidation type="whole" allowBlank="1" showInputMessage="1" showErrorMessage="1" sqref="E82:P84 E89:P94 E9:P77 E103:P112 E114:P131" xr:uid="{00000000-0002-0000-0100-000001000000}">
      <formula1>0</formula1>
      <formula2>100</formula2>
    </dataValidation>
  </dataValidations>
  <pageMargins left="0.82677165354330717" right="0.15748031496062992" top="0.55118110236220474" bottom="0.74803149606299213" header="0.31496062992125984" footer="0.31496062992125984"/>
  <pageSetup paperSize="5" scale="23" fitToHeight="0" orientation="landscape"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2BFA2434-803B-4829-B507-5F88C4A8D4F0}">
          <x14:formula1>
            <xm:f>Sheet1!$E$2:$E$20</xm:f>
          </x14:formula1>
          <xm:sqref>R58:S60 R89:S94 R10:S13 R132:S132</xm:sqref>
        </x14:dataValidation>
        <x14:dataValidation type="list" allowBlank="1" showInputMessage="1" showErrorMessage="1" xr:uid="{3CAF60EA-7E91-4862-91CA-98454041755D}">
          <x14:formula1>
            <xm:f>Sheet1!$F$2:$F$26</xm:f>
          </x14:formula1>
          <xm:sqref>A58:A60 A74:A76 A10:A13 A132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25EBA-B537-47D3-9296-DCA5DB1D9E67}">
  <dimension ref="B2:G26"/>
  <sheetViews>
    <sheetView workbookViewId="0">
      <selection activeCell="H17" sqref="H17"/>
    </sheetView>
  </sheetViews>
  <sheetFormatPr baseColWidth="10" defaultColWidth="9.140625" defaultRowHeight="12.75" x14ac:dyDescent="0.2"/>
  <sheetData>
    <row r="2" spans="2:7" x14ac:dyDescent="0.2">
      <c r="B2" s="256"/>
      <c r="C2" s="256"/>
      <c r="D2" s="256"/>
      <c r="E2" s="256" t="s">
        <v>106</v>
      </c>
      <c r="F2" s="256" t="s">
        <v>467</v>
      </c>
      <c r="G2" s="256"/>
    </row>
    <row r="3" spans="2:7" x14ac:dyDescent="0.2">
      <c r="B3" s="256"/>
      <c r="C3" s="256"/>
      <c r="D3" s="256"/>
      <c r="E3" s="256" t="s">
        <v>101</v>
      </c>
      <c r="F3" s="256" t="s">
        <v>468</v>
      </c>
      <c r="G3" s="256"/>
    </row>
    <row r="4" spans="2:7" x14ac:dyDescent="0.2">
      <c r="B4" s="256"/>
      <c r="C4" s="256"/>
      <c r="D4" s="256"/>
      <c r="E4" s="256" t="s">
        <v>469</v>
      </c>
      <c r="F4" s="256" t="s">
        <v>470</v>
      </c>
      <c r="G4" s="256"/>
    </row>
    <row r="5" spans="2:7" x14ac:dyDescent="0.2">
      <c r="B5" s="256"/>
      <c r="C5" s="256"/>
      <c r="D5" s="256"/>
      <c r="E5" s="256" t="s">
        <v>133</v>
      </c>
      <c r="F5" s="256" t="s">
        <v>471</v>
      </c>
      <c r="G5" s="256"/>
    </row>
    <row r="6" spans="2:7" x14ac:dyDescent="0.2">
      <c r="B6" s="256"/>
      <c r="C6" s="256"/>
      <c r="D6" s="256"/>
      <c r="E6" s="256" t="s">
        <v>102</v>
      </c>
      <c r="F6" s="256" t="s">
        <v>90</v>
      </c>
      <c r="G6" s="256"/>
    </row>
    <row r="7" spans="2:7" x14ac:dyDescent="0.2">
      <c r="B7" s="256"/>
      <c r="C7" s="256"/>
      <c r="D7" s="256"/>
      <c r="E7" s="256" t="s">
        <v>153</v>
      </c>
      <c r="F7" s="256" t="s">
        <v>97</v>
      </c>
      <c r="G7" s="256"/>
    </row>
    <row r="8" spans="2:7" x14ac:dyDescent="0.2">
      <c r="B8" s="256"/>
      <c r="C8" s="256"/>
      <c r="D8" s="256"/>
      <c r="E8" s="256" t="s">
        <v>472</v>
      </c>
      <c r="F8" s="256" t="s">
        <v>111</v>
      </c>
      <c r="G8" s="256"/>
    </row>
    <row r="9" spans="2:7" x14ac:dyDescent="0.2">
      <c r="B9" s="256"/>
      <c r="C9" s="256"/>
      <c r="D9" s="256"/>
      <c r="E9" s="256" t="s">
        <v>397</v>
      </c>
      <c r="F9" s="256" t="s">
        <v>117</v>
      </c>
      <c r="G9" s="256"/>
    </row>
    <row r="10" spans="2:7" x14ac:dyDescent="0.2">
      <c r="B10" s="256"/>
      <c r="C10" s="256"/>
      <c r="D10" s="256"/>
      <c r="E10" s="256" t="s">
        <v>473</v>
      </c>
      <c r="F10" s="256" t="s">
        <v>474</v>
      </c>
      <c r="G10" s="256"/>
    </row>
    <row r="11" spans="2:7" x14ac:dyDescent="0.2">
      <c r="B11" s="256"/>
      <c r="C11" s="256"/>
      <c r="D11" s="256"/>
      <c r="E11" s="256" t="s">
        <v>94</v>
      </c>
      <c r="F11" s="256" t="s">
        <v>475</v>
      </c>
      <c r="G11" s="256"/>
    </row>
    <row r="12" spans="2:7" x14ac:dyDescent="0.2">
      <c r="B12" s="256"/>
      <c r="C12" s="256"/>
      <c r="D12" s="256"/>
      <c r="E12" s="256" t="s">
        <v>115</v>
      </c>
      <c r="F12" s="256" t="s">
        <v>476</v>
      </c>
      <c r="G12" s="256"/>
    </row>
    <row r="13" spans="2:7" x14ac:dyDescent="0.2">
      <c r="B13" s="256"/>
      <c r="C13" s="256"/>
      <c r="D13" s="256"/>
      <c r="E13" s="256" t="s">
        <v>477</v>
      </c>
      <c r="F13" s="256" t="s">
        <v>478</v>
      </c>
      <c r="G13" s="256"/>
    </row>
    <row r="14" spans="2:7" x14ac:dyDescent="0.2">
      <c r="B14" s="256"/>
      <c r="C14" s="256"/>
      <c r="D14" s="256"/>
      <c r="E14" s="256" t="s">
        <v>237</v>
      </c>
      <c r="F14" s="256" t="s">
        <v>479</v>
      </c>
      <c r="G14" s="256"/>
    </row>
    <row r="15" spans="2:7" x14ac:dyDescent="0.2">
      <c r="B15" s="256"/>
      <c r="C15" s="256"/>
      <c r="D15" s="256"/>
      <c r="E15" s="256" t="s">
        <v>480</v>
      </c>
      <c r="F15" s="256" t="s">
        <v>194</v>
      </c>
      <c r="G15" s="256"/>
    </row>
    <row r="16" spans="2:7" x14ac:dyDescent="0.2">
      <c r="B16" s="256"/>
      <c r="C16" s="256"/>
      <c r="D16" s="256"/>
      <c r="E16" s="256" t="s">
        <v>241</v>
      </c>
      <c r="F16" s="256" t="s">
        <v>481</v>
      </c>
      <c r="G16" s="256"/>
    </row>
    <row r="17" spans="2:7" x14ac:dyDescent="0.2">
      <c r="B17" s="256"/>
      <c r="C17" s="256"/>
      <c r="D17" s="256"/>
      <c r="E17" s="256" t="s">
        <v>482</v>
      </c>
      <c r="F17" s="256" t="s">
        <v>220</v>
      </c>
      <c r="G17" s="256"/>
    </row>
    <row r="18" spans="2:7" x14ac:dyDescent="0.2">
      <c r="B18" s="256"/>
      <c r="C18" s="256"/>
      <c r="D18" s="256"/>
      <c r="E18" s="256" t="s">
        <v>393</v>
      </c>
      <c r="F18" s="256" t="s">
        <v>269</v>
      </c>
      <c r="G18" s="256"/>
    </row>
    <row r="19" spans="2:7" x14ac:dyDescent="0.2">
      <c r="B19" s="256"/>
      <c r="C19" s="256"/>
      <c r="D19" s="256"/>
      <c r="E19" s="256" t="s">
        <v>483</v>
      </c>
      <c r="F19" s="256" t="s">
        <v>484</v>
      </c>
      <c r="G19" s="256"/>
    </row>
    <row r="20" spans="2:7" x14ac:dyDescent="0.2">
      <c r="B20" s="256"/>
      <c r="C20" s="256"/>
      <c r="D20" s="256"/>
      <c r="E20" s="256" t="s">
        <v>50</v>
      </c>
      <c r="F20" s="256" t="s">
        <v>485</v>
      </c>
      <c r="G20" s="256"/>
    </row>
    <row r="21" spans="2:7" x14ac:dyDescent="0.2">
      <c r="B21" s="256"/>
      <c r="C21" s="256"/>
      <c r="D21" s="256"/>
      <c r="E21" s="256"/>
      <c r="F21" s="256" t="s">
        <v>370</v>
      </c>
      <c r="G21" s="256"/>
    </row>
    <row r="22" spans="2:7" x14ac:dyDescent="0.2">
      <c r="B22" s="256"/>
      <c r="C22" s="256"/>
      <c r="D22" s="256"/>
      <c r="E22" s="256"/>
      <c r="F22" s="256" t="s">
        <v>399</v>
      </c>
      <c r="G22" s="256"/>
    </row>
    <row r="23" spans="2:7" x14ac:dyDescent="0.2">
      <c r="F23" t="s">
        <v>486</v>
      </c>
    </row>
    <row r="24" spans="2:7" x14ac:dyDescent="0.2">
      <c r="F24" t="s">
        <v>414</v>
      </c>
    </row>
    <row r="25" spans="2:7" x14ac:dyDescent="0.2">
      <c r="F25" t="s">
        <v>439</v>
      </c>
    </row>
    <row r="26" spans="2:7" x14ac:dyDescent="0.2">
      <c r="F26" t="s">
        <v>453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S378"/>
  <sheetViews>
    <sheetView topLeftCell="H1" workbookViewId="0">
      <selection activeCell="G8" sqref="G8:G15"/>
    </sheetView>
  </sheetViews>
  <sheetFormatPr baseColWidth="10" defaultColWidth="11.42578125" defaultRowHeight="15" x14ac:dyDescent="0.25"/>
  <cols>
    <col min="1" max="1" width="2.5703125" style="39" customWidth="1"/>
    <col min="2" max="6" width="4.28515625" hidden="1" customWidth="1"/>
    <col min="7" max="7" width="18.85546875" style="249" bestFit="1" customWidth="1"/>
    <col min="8" max="8" width="31.140625" style="249" customWidth="1"/>
    <col min="9" max="9" width="33.85546875" style="249" customWidth="1"/>
    <col min="10" max="10" width="39.5703125" style="249" bestFit="1" customWidth="1"/>
    <col min="11" max="11" width="16.42578125" style="249" customWidth="1"/>
    <col min="12" max="12" width="18.28515625" style="292" customWidth="1"/>
    <col min="13" max="13" width="14" style="250" customWidth="1"/>
    <col min="14" max="14" width="15.42578125" style="249" customWidth="1"/>
    <col min="15" max="15" width="13.7109375" style="249" customWidth="1"/>
    <col min="16" max="16" width="22.42578125" style="249" customWidth="1"/>
    <col min="17" max="17" width="11.42578125" style="39"/>
    <col min="18" max="18" width="18.5703125" style="39" hidden="1" customWidth="1"/>
    <col min="19" max="45" width="11.42578125" style="39"/>
  </cols>
  <sheetData>
    <row r="1" spans="2:23" s="39" customFormat="1" ht="15.75" x14ac:dyDescent="0.25">
      <c r="G1" s="236"/>
      <c r="H1" s="236"/>
      <c r="I1" s="237"/>
      <c r="J1" s="237"/>
      <c r="K1" s="237"/>
      <c r="L1" s="290"/>
      <c r="M1" s="238"/>
      <c r="N1" s="237"/>
      <c r="O1" s="237"/>
      <c r="P1" s="237"/>
      <c r="Q1" s="233" t="s">
        <v>487</v>
      </c>
    </row>
    <row r="2" spans="2:23" s="39" customFormat="1" ht="15.75" x14ac:dyDescent="0.25">
      <c r="G2" s="439" t="s">
        <v>1</v>
      </c>
      <c r="H2" s="439"/>
      <c r="I2" s="439"/>
      <c r="J2" s="439"/>
      <c r="K2" s="439"/>
      <c r="L2" s="439"/>
      <c r="M2" s="439"/>
      <c r="N2" s="439"/>
      <c r="O2" s="439"/>
      <c r="P2" s="439"/>
      <c r="Q2" s="439"/>
      <c r="R2" s="439"/>
      <c r="S2" s="240"/>
      <c r="T2" s="241"/>
      <c r="U2" s="242" t="s">
        <v>488</v>
      </c>
      <c r="V2" s="241"/>
      <c r="W2" s="243"/>
    </row>
    <row r="3" spans="2:23" s="39" customFormat="1" x14ac:dyDescent="0.25">
      <c r="G3" s="440" t="s">
        <v>2</v>
      </c>
      <c r="H3" s="440"/>
      <c r="I3" s="440"/>
      <c r="J3" s="440"/>
      <c r="K3" s="440"/>
      <c r="L3" s="440"/>
      <c r="M3" s="440"/>
      <c r="N3" s="440"/>
      <c r="O3" s="440"/>
      <c r="P3" s="440"/>
      <c r="Q3" s="440"/>
      <c r="R3" s="440"/>
      <c r="S3" s="240"/>
      <c r="T3" s="241"/>
      <c r="U3" s="242" t="s">
        <v>489</v>
      </c>
      <c r="V3" s="241"/>
      <c r="W3" s="243"/>
    </row>
    <row r="4" spans="2:23" s="39" customFormat="1" x14ac:dyDescent="0.2">
      <c r="G4" s="441" t="s">
        <v>490</v>
      </c>
      <c r="H4" s="441"/>
      <c r="I4" s="441"/>
      <c r="J4" s="441"/>
      <c r="K4" s="441"/>
      <c r="L4" s="441"/>
      <c r="M4" s="441"/>
      <c r="N4" s="441"/>
      <c r="O4" s="441"/>
      <c r="P4" s="441"/>
      <c r="Q4" s="441"/>
      <c r="R4" s="441"/>
      <c r="S4" s="240"/>
      <c r="T4" s="241"/>
      <c r="U4" s="242" t="s">
        <v>491</v>
      </c>
      <c r="V4" s="241"/>
      <c r="W4" s="243"/>
    </row>
    <row r="5" spans="2:23" s="39" customFormat="1" x14ac:dyDescent="0.25">
      <c r="I5" s="239"/>
      <c r="J5" s="239"/>
      <c r="K5" s="255"/>
      <c r="L5" s="438" t="e">
        <f>+#REF!</f>
        <v>#REF!</v>
      </c>
      <c r="M5" s="438"/>
      <c r="N5" s="239"/>
      <c r="O5" s="239"/>
      <c r="P5" s="239"/>
      <c r="Q5" s="239"/>
      <c r="R5" s="239"/>
      <c r="S5" s="240"/>
      <c r="T5" s="241"/>
      <c r="U5" s="241"/>
      <c r="V5" s="241"/>
      <c r="W5" s="243"/>
    </row>
    <row r="6" spans="2:23" s="39" customFormat="1" x14ac:dyDescent="0.25">
      <c r="G6" s="254" t="s">
        <v>16</v>
      </c>
      <c r="H6" s="254"/>
      <c r="I6" s="437" t="s">
        <v>17</v>
      </c>
      <c r="J6" s="437"/>
      <c r="K6" s="437"/>
      <c r="L6" s="437"/>
      <c r="M6" s="437"/>
      <c r="N6" s="437"/>
      <c r="O6" s="437"/>
      <c r="P6" s="437"/>
      <c r="Q6" s="233"/>
    </row>
    <row r="7" spans="2:23" ht="25.5" customHeight="1" x14ac:dyDescent="0.2">
      <c r="B7" s="244" t="s">
        <v>492</v>
      </c>
      <c r="C7" s="245" t="s">
        <v>493</v>
      </c>
      <c r="D7" s="245" t="s">
        <v>494</v>
      </c>
      <c r="E7" s="245" t="s">
        <v>495</v>
      </c>
      <c r="F7" s="246" t="s">
        <v>496</v>
      </c>
      <c r="G7" s="252" t="s">
        <v>497</v>
      </c>
      <c r="H7" s="281" t="s">
        <v>498</v>
      </c>
      <c r="I7" s="252" t="s">
        <v>499</v>
      </c>
      <c r="J7" s="281" t="s">
        <v>500</v>
      </c>
      <c r="K7" s="252" t="s">
        <v>19</v>
      </c>
      <c r="L7" s="252" t="s">
        <v>501</v>
      </c>
      <c r="M7" s="286" t="s">
        <v>502</v>
      </c>
      <c r="N7" s="252" t="s">
        <v>503</v>
      </c>
      <c r="O7" s="252" t="s">
        <v>504</v>
      </c>
      <c r="P7" s="252" t="s">
        <v>505</v>
      </c>
    </row>
    <row r="8" spans="2:23" ht="38.25" x14ac:dyDescent="0.2">
      <c r="B8" s="14" t="str">
        <f>IF(Tabla1[[#This Row],[Código_Actividad]]="","",CONCATENATE(Tabla1[[#This Row],[POA]],".",Tabla1[[#This Row],[SRS]],".",Tabla1[[#This Row],[AREA]],".",Tabla1[[#This Row],[TIPO]]))</f>
        <v>...</v>
      </c>
      <c r="C8" s="14" t="s">
        <v>506</v>
      </c>
      <c r="D8" s="14" t="s">
        <v>506</v>
      </c>
      <c r="E8" s="14" t="s">
        <v>506</v>
      </c>
      <c r="F8" s="14" t="s">
        <v>506</v>
      </c>
      <c r="G8" s="285" t="s">
        <v>99</v>
      </c>
      <c r="H8" s="282" t="str">
        <f>IFERROR(VLOOKUP(Tabla1[[#This Row],[Código_Actividad]],PPNE2!$C$9:$D$131,2,FALSE),"")</f>
        <v xml:space="preserve">Capacitaciones a RRHH de las areas de odontología de acuerdo a las necesidades. </v>
      </c>
      <c r="I8" s="247" t="s">
        <v>507</v>
      </c>
      <c r="J8" s="247" t="s">
        <v>508</v>
      </c>
      <c r="K8" s="288" t="str">
        <f>IFERROR(VLOOKUP(Tabla1[[#This Row],[Descripción]],Insumos!$C$2:$F$520,2,),"")</f>
        <v>unidad</v>
      </c>
      <c r="L8" s="284">
        <v>3</v>
      </c>
      <c r="M8" s="289">
        <f>IFERROR(VLOOKUP(Tabla1[[#This Row],[Descripción]],Insumos!$C$2:$F$520,3,),"")</f>
        <v>10133.5</v>
      </c>
      <c r="N8" s="293">
        <f>IFERROR(+Tabla1[[#This Row],[Precio Unitario]]*Tabla1[[#This Row],[Cantidad de Insumos]],0)</f>
        <v>30400.5</v>
      </c>
      <c r="O8" s="294" t="str">
        <f>IFERROR(VLOOKUP(Tabla1[[#This Row],[Descripción]],Insumos!$C$2:$F$520,4,),"")</f>
        <v>2.3.1.1.01</v>
      </c>
      <c r="P8" s="247"/>
      <c r="R8" s="287" t="str">
        <f>IFERROR(VLOOKUP(Tabla1[[#This Row],[Insumos]],Insumos2!$C$5:$D$48,2,),"")</f>
        <v>lsAlimentosyBebidas</v>
      </c>
    </row>
    <row r="9" spans="2:23" ht="38.25" x14ac:dyDescent="0.2">
      <c r="B9" s="14" t="str">
        <f>IF(Tabla1[[#This Row],[Código_Actividad]]="","",CONCATENATE(Tabla1[[#This Row],[POA]],".",Tabla1[[#This Row],[SRS]],".",Tabla1[[#This Row],[AREA]],".",Tabla1[[#This Row],[TIPO]]))</f>
        <v>...</v>
      </c>
      <c r="C9" s="14" t="s">
        <v>506</v>
      </c>
      <c r="D9" s="14" t="s">
        <v>506</v>
      </c>
      <c r="E9" s="14" t="s">
        <v>506</v>
      </c>
      <c r="F9" s="14" t="s">
        <v>506</v>
      </c>
      <c r="G9" s="285" t="s">
        <v>113</v>
      </c>
      <c r="H9" s="283" t="str">
        <f>IFERROR(VLOOKUP(Tabla1[[#This Row],[Código_Actividad]],PPNE2!$C$9:$D$131,2,FALSE),"")</f>
        <v>Reunión Comité Farmaco Terapeutico (CFT) Hospitalario y promoción del uso racional de los medicamentos.</v>
      </c>
      <c r="I9" s="247" t="s">
        <v>507</v>
      </c>
      <c r="J9" s="247" t="s">
        <v>509</v>
      </c>
      <c r="K9" s="288" t="str">
        <f>IFERROR(VLOOKUP(Tabla1[[#This Row],[Descripción]],Insumos!$C$2:$F$520,2,),"")</f>
        <v>unidad</v>
      </c>
      <c r="L9" s="284">
        <v>4</v>
      </c>
      <c r="M9" s="289">
        <f>IFERROR(VLOOKUP(Tabla1[[#This Row],[Descripción]],Insumos!$C$2:$F$520,3,),"")</f>
        <v>9410.5</v>
      </c>
      <c r="N9" s="293">
        <f>IFERROR(+Tabla1[[#This Row],[Precio Unitario]]*Tabla1[[#This Row],[Cantidad de Insumos]],0)</f>
        <v>37642</v>
      </c>
      <c r="O9" s="294" t="str">
        <f>IFERROR(VLOOKUP(Tabla1[[#This Row],[Descripción]],Insumos!$C$2:$F$520,4,),"")</f>
        <v>2.3.1.1.01</v>
      </c>
      <c r="P9" s="247"/>
      <c r="R9" s="287" t="str">
        <f>IFERROR(VLOOKUP(Tabla1[[#This Row],[Insumos]],Insumos2!$C$5:$D$48,2,),"")</f>
        <v>lsAlimentosyBebidas</v>
      </c>
    </row>
    <row r="10" spans="2:23" ht="38.25" x14ac:dyDescent="0.2">
      <c r="B10" s="14" t="str">
        <f>IF(Tabla1[[#This Row],[Código_Actividad]]="","",CONCATENATE(Tabla1[[#This Row],[POA]],".",Tabla1[[#This Row],[SRS]],".",Tabla1[[#This Row],[AREA]],".",Tabla1[[#This Row],[TIPO]]))</f>
        <v>...</v>
      </c>
      <c r="C10" s="14" t="s">
        <v>506</v>
      </c>
      <c r="D10" s="14" t="s">
        <v>506</v>
      </c>
      <c r="E10" s="14" t="s">
        <v>506</v>
      </c>
      <c r="F10" s="14" t="s">
        <v>506</v>
      </c>
      <c r="G10" s="285" t="s">
        <v>122</v>
      </c>
      <c r="H10" s="283" t="str">
        <f>IFERROR(VLOOKUP(Tabla1[[#This Row],[Código_Actividad]],PPNE2!$C$9:$D$131,2,FALSE),"")</f>
        <v xml:space="preserve">Socializacion e implementación del RAC-Triaje en las Salas de Emergencias Centros Hospitalarios </v>
      </c>
      <c r="I10" s="247" t="s">
        <v>507</v>
      </c>
      <c r="J10" s="247" t="s">
        <v>509</v>
      </c>
      <c r="K10" s="288" t="str">
        <f>IFERROR(VLOOKUP(Tabla1[[#This Row],[Descripción]],Insumos!$C$2:$F$520,2,),"")</f>
        <v>unidad</v>
      </c>
      <c r="L10" s="284">
        <v>2</v>
      </c>
      <c r="M10" s="289">
        <f>IFERROR(VLOOKUP(Tabla1[[#This Row],[Descripción]],Insumos!$C$2:$F$520,3,),"")</f>
        <v>9410.5</v>
      </c>
      <c r="N10" s="293">
        <f>IFERROR(+Tabla1[[#This Row],[Precio Unitario]]*Tabla1[[#This Row],[Cantidad de Insumos]],0)</f>
        <v>18821</v>
      </c>
      <c r="O10" s="294" t="str">
        <f>IFERROR(VLOOKUP(Tabla1[[#This Row],[Descripción]],Insumos!$C$2:$F$520,4,),"")</f>
        <v>2.3.1.1.01</v>
      </c>
      <c r="P10" s="247"/>
      <c r="R10" s="287" t="str">
        <f>IFERROR(VLOOKUP(Tabla1[[#This Row],[Insumos]],Insumos2!$C$5:$D$48,2,),"")</f>
        <v>lsAlimentosyBebidas</v>
      </c>
    </row>
    <row r="11" spans="2:23" ht="25.5" x14ac:dyDescent="0.2">
      <c r="B11" s="14" t="str">
        <f>IF(Tabla1[[#This Row],[Código_Actividad]]="","",CONCATENATE(Tabla1[[#This Row],[POA]],".",Tabla1[[#This Row],[SRS]],".",Tabla1[[#This Row],[AREA]],".",Tabla1[[#This Row],[TIPO]]))</f>
        <v>...</v>
      </c>
      <c r="C11" s="14" t="s">
        <v>506</v>
      </c>
      <c r="D11" s="14" t="s">
        <v>506</v>
      </c>
      <c r="E11" s="14" t="s">
        <v>506</v>
      </c>
      <c r="F11" s="14" t="s">
        <v>506</v>
      </c>
      <c r="G11" s="285" t="s">
        <v>131</v>
      </c>
      <c r="H11" s="283" t="str">
        <f>IFERROR(VLOOKUP(Tabla1[[#This Row],[Código_Actividad]],PPNE2!$C$9:$D$131,2,FALSE),"")</f>
        <v>Socialización de los procedimientos de traslado de pacientes</v>
      </c>
      <c r="I11" s="247" t="s">
        <v>507</v>
      </c>
      <c r="J11" s="247" t="s">
        <v>509</v>
      </c>
      <c r="K11" s="288" t="str">
        <f>IFERROR(VLOOKUP(Tabla1[[#This Row],[Descripción]],Insumos!$C$2:$F$520,2,),"")</f>
        <v>unidad</v>
      </c>
      <c r="L11" s="284">
        <v>1</v>
      </c>
      <c r="M11" s="289">
        <f>IFERROR(VLOOKUP(Tabla1[[#This Row],[Descripción]],Insumos!$C$2:$F$520,3,),"")</f>
        <v>9410.5</v>
      </c>
      <c r="N11" s="293">
        <f>IFERROR(+Tabla1[[#This Row],[Precio Unitario]]*Tabla1[[#This Row],[Cantidad de Insumos]],0)</f>
        <v>9410.5</v>
      </c>
      <c r="O11" s="294" t="str">
        <f>IFERROR(VLOOKUP(Tabla1[[#This Row],[Descripción]],Insumos!$C$2:$F$520,4,),"")</f>
        <v>2.3.1.1.01</v>
      </c>
      <c r="P11" s="247"/>
      <c r="R11" s="287" t="str">
        <f>IFERROR(VLOOKUP(Tabla1[[#This Row],[Insumos]],Insumos2!$C$5:$D$48,2,),"")</f>
        <v>lsAlimentosyBebidas</v>
      </c>
    </row>
    <row r="12" spans="2:23" ht="63.75" x14ac:dyDescent="0.2">
      <c r="B12" s="14" t="str">
        <f>IF(Tabla1[[#This Row],[Código_Actividad]]="","",CONCATENATE(Tabla1[[#This Row],[POA]],".",Tabla1[[#This Row],[SRS]],".",Tabla1[[#This Row],[AREA]],".",Tabla1[[#This Row],[TIPO]]))</f>
        <v>...</v>
      </c>
      <c r="C12" s="14" t="s">
        <v>506</v>
      </c>
      <c r="D12" s="14" t="s">
        <v>506</v>
      </c>
      <c r="E12" s="14" t="s">
        <v>506</v>
      </c>
      <c r="F12" s="14" t="s">
        <v>506</v>
      </c>
      <c r="G12" s="285" t="s">
        <v>136</v>
      </c>
      <c r="H12" s="283" t="str">
        <f>IFERROR(VLOOKUP(Tabla1[[#This Row],[Código_Actividad]],PPNE2!$C$9:$D$131,2,FALSE),"")</f>
        <v>Reunion del comité de emergencias para socializacion del plan Hospitalarios  Emergencias de salud publica y desastres naturales con el personal del hospital.</v>
      </c>
      <c r="I12" s="247" t="s">
        <v>507</v>
      </c>
      <c r="J12" s="247" t="s">
        <v>510</v>
      </c>
      <c r="K12" s="288" t="str">
        <f>IFERROR(VLOOKUP(Tabla1[[#This Row],[Descripción]],Insumos!$C$2:$F$520,2,),"")</f>
        <v>unidad</v>
      </c>
      <c r="L12" s="284">
        <v>3</v>
      </c>
      <c r="M12" s="289">
        <f>IFERROR(VLOOKUP(Tabla1[[#This Row],[Descripción]],Insumos!$C$2:$F$520,3,),"")</f>
        <v>5929.5</v>
      </c>
      <c r="N12" s="293">
        <f>IFERROR(+Tabla1[[#This Row],[Precio Unitario]]*Tabla1[[#This Row],[Cantidad de Insumos]],0)</f>
        <v>17788.5</v>
      </c>
      <c r="O12" s="294" t="str">
        <f>IFERROR(VLOOKUP(Tabla1[[#This Row],[Descripción]],Insumos!$C$2:$F$520,4,),"")</f>
        <v>2.3.1.1.01</v>
      </c>
      <c r="P12" s="247"/>
      <c r="R12" s="287" t="str">
        <f>IFERROR(VLOOKUP(Tabla1[[#This Row],[Insumos]],Insumos2!$C$5:$D$48,2,),"")</f>
        <v>lsAlimentosyBebidas</v>
      </c>
    </row>
    <row r="13" spans="2:23" ht="12.75" x14ac:dyDescent="0.2">
      <c r="B13" s="14" t="str">
        <f>IF(Tabla1[[#This Row],[Código_Actividad]]="","",CONCATENATE(Tabla1[[#This Row],[POA]],".",Tabla1[[#This Row],[SRS]],".",Tabla1[[#This Row],[AREA]],".",Tabla1[[#This Row],[TIPO]]))</f>
        <v>...</v>
      </c>
      <c r="C13" s="14" t="s">
        <v>506</v>
      </c>
      <c r="D13" s="14" t="s">
        <v>506</v>
      </c>
      <c r="E13" s="14" t="s">
        <v>506</v>
      </c>
      <c r="F13" s="14" t="s">
        <v>506</v>
      </c>
      <c r="G13" s="285" t="s">
        <v>142</v>
      </c>
      <c r="H13" s="283" t="s">
        <v>511</v>
      </c>
      <c r="I13" s="247" t="s">
        <v>507</v>
      </c>
      <c r="J13" s="247" t="s">
        <v>509</v>
      </c>
      <c r="K13" s="288" t="str">
        <f>IFERROR(VLOOKUP(Tabla1[[#This Row],[Descripción]],Insumos!$C$2:$F$520,2,),"")</f>
        <v>unidad</v>
      </c>
      <c r="L13" s="284">
        <v>2</v>
      </c>
      <c r="M13" s="289">
        <f>IFERROR(VLOOKUP(Tabla1[[#This Row],[Descripción]],Insumos!$C$2:$F$520,3,),"")</f>
        <v>9410.5</v>
      </c>
      <c r="N13" s="293">
        <f>IFERROR(+Tabla1[[#This Row],[Precio Unitario]]*Tabla1[[#This Row],[Cantidad de Insumos]],0)</f>
        <v>18821</v>
      </c>
      <c r="O13" s="294" t="str">
        <f>IFERROR(VLOOKUP(Tabla1[[#This Row],[Descripción]],Insumos!$C$2:$F$520,4,),"")</f>
        <v>2.3.1.1.01</v>
      </c>
      <c r="P13" s="247"/>
      <c r="R13" s="287" t="str">
        <f>IFERROR(VLOOKUP(Tabla1[[#This Row],[Insumos]],Insumos2!$C$5:$D$48,2,),"")</f>
        <v>lsAlimentosyBebidas</v>
      </c>
    </row>
    <row r="14" spans="2:23" ht="38.25" x14ac:dyDescent="0.2">
      <c r="B14" s="14" t="str">
        <f>IF(Tabla1[[#This Row],[Código_Actividad]]="","",CONCATENATE(Tabla1[[#This Row],[POA]],".",Tabla1[[#This Row],[SRS]],".",Tabla1[[#This Row],[AREA]],".",Tabla1[[#This Row],[TIPO]]))</f>
        <v>...</v>
      </c>
      <c r="C14" s="14" t="s">
        <v>506</v>
      </c>
      <c r="D14" s="14" t="s">
        <v>506</v>
      </c>
      <c r="E14" s="14" t="s">
        <v>506</v>
      </c>
      <c r="F14" s="14" t="s">
        <v>506</v>
      </c>
      <c r="G14" s="285" t="s">
        <v>247</v>
      </c>
      <c r="H14" s="283" t="str">
        <f>IFERROR(VLOOKUP(Tabla1[[#This Row],[Código_Actividad]],PPNE2!$C$9:$D$131,2,FALSE),"")</f>
        <v>Elaboración y seguimiento a la ejecución de los planes de mejora acorde a los hallazgos del MEP</v>
      </c>
      <c r="I14" s="247" t="s">
        <v>507</v>
      </c>
      <c r="J14" s="247" t="s">
        <v>509</v>
      </c>
      <c r="K14" s="288" t="str">
        <f>IFERROR(VLOOKUP(Tabla1[[#This Row],[Descripción]],Insumos!$C$2:$F$520,2,),"")</f>
        <v>unidad</v>
      </c>
      <c r="L14" s="284">
        <v>4</v>
      </c>
      <c r="M14" s="289">
        <f>IFERROR(VLOOKUP(Tabla1[[#This Row],[Descripción]],Insumos!$C$2:$F$520,3,),"")</f>
        <v>9410.5</v>
      </c>
      <c r="N14" s="293">
        <f>IFERROR(+Tabla1[[#This Row],[Precio Unitario]]*Tabla1[[#This Row],[Cantidad de Insumos]],0)</f>
        <v>37642</v>
      </c>
      <c r="O14" s="294" t="str">
        <f>IFERROR(VLOOKUP(Tabla1[[#This Row],[Descripción]],Insumos!$C$2:$F$520,4,),"")</f>
        <v>2.3.1.1.01</v>
      </c>
      <c r="P14" s="247"/>
      <c r="R14" s="287" t="str">
        <f>IFERROR(VLOOKUP(Tabla1[[#This Row],[Insumos]],Insumos2!$C$5:$D$48,2,),"")</f>
        <v>lsAlimentosyBebidas</v>
      </c>
    </row>
    <row r="15" spans="2:23" ht="51" x14ac:dyDescent="0.2">
      <c r="B15" s="14" t="str">
        <f>IF(Tabla1[[#This Row],[Código_Actividad]]="","",CONCATENATE(Tabla1[[#This Row],[POA]],".",Tabla1[[#This Row],[SRS]],".",Tabla1[[#This Row],[AREA]],".",Tabla1[[#This Row],[TIPO]]))</f>
        <v>...</v>
      </c>
      <c r="C15" s="14" t="s">
        <v>506</v>
      </c>
      <c r="D15" s="14" t="s">
        <v>506</v>
      </c>
      <c r="E15" s="14" t="s">
        <v>506</v>
      </c>
      <c r="F15" s="14" t="s">
        <v>506</v>
      </c>
      <c r="G15" s="285" t="s">
        <v>274</v>
      </c>
      <c r="H15" s="283" t="str">
        <f>IFERROR(VLOOKUP(Tabla1[[#This Row],[Código_Actividad]],PPNE2!$C$9:$D$131,2,FALSE),"")</f>
        <v>Capacitación y retroalimentación en dosificación y administración de medicamentos al personal de enfermería</v>
      </c>
      <c r="I15" s="247" t="s">
        <v>507</v>
      </c>
      <c r="J15" s="247" t="s">
        <v>510</v>
      </c>
      <c r="K15" s="288" t="str">
        <f>IFERROR(VLOOKUP(Tabla1[[#This Row],[Descripción]],Insumos!$C$2:$F$520,2,),"")</f>
        <v>unidad</v>
      </c>
      <c r="L15" s="284">
        <v>5</v>
      </c>
      <c r="M15" s="289">
        <f>IFERROR(VLOOKUP(Tabla1[[#This Row],[Descripción]],Insumos!$C$2:$F$520,3,),"")</f>
        <v>5929.5</v>
      </c>
      <c r="N15" s="293">
        <f>IFERROR(+Tabla1[[#This Row],[Precio Unitario]]*Tabla1[[#This Row],[Cantidad de Insumos]],0)</f>
        <v>29647.5</v>
      </c>
      <c r="O15" s="294" t="str">
        <f>IFERROR(VLOOKUP(Tabla1[[#This Row],[Descripción]],Insumos!$C$2:$F$520,4,),"")</f>
        <v>2.3.1.1.01</v>
      </c>
      <c r="P15" s="247"/>
      <c r="R15" s="287" t="str">
        <f>IFERROR(VLOOKUP(Tabla1[[#This Row],[Insumos]],Insumos2!$C$5:$D$48,2,),"")</f>
        <v>lsAlimentosyBebidas</v>
      </c>
    </row>
    <row r="16" spans="2:23" ht="12.75" x14ac:dyDescent="0.2">
      <c r="B16" s="14" t="str">
        <f>IF(Tabla1[[#This Row],[Código_Actividad]]="","",CONCATENATE(Tabla1[[#This Row],[POA]],".",Tabla1[[#This Row],[SRS]],".",Tabla1[[#This Row],[AREA]],".",Tabla1[[#This Row],[TIPO]]))</f>
        <v/>
      </c>
      <c r="C16" s="14" t="s">
        <v>506</v>
      </c>
      <c r="D16" s="14" t="s">
        <v>506</v>
      </c>
      <c r="E16" s="14" t="s">
        <v>506</v>
      </c>
      <c r="F16" s="14" t="s">
        <v>506</v>
      </c>
      <c r="G16" s="285"/>
      <c r="H16" s="283" t="str">
        <f>IFERROR(VLOOKUP(Tabla1[[#This Row],[Código_Actividad]],PPNE2!$C$9:$D$131,2,FALSE),"")</f>
        <v/>
      </c>
      <c r="I16" s="247"/>
      <c r="J16" s="247"/>
      <c r="K16" s="288" t="str">
        <f>IFERROR(VLOOKUP(Tabla1[[#This Row],[Descripción]],Insumos!$C$2:$F$520,2,),"")</f>
        <v/>
      </c>
      <c r="L16" s="284"/>
      <c r="M16" s="289" t="str">
        <f>IFERROR(VLOOKUP(Tabla1[[#This Row],[Descripción]],Insumos!$C$2:$F$520,3,),"")</f>
        <v/>
      </c>
      <c r="N16" s="293">
        <f>IFERROR(+Tabla1[[#This Row],[Precio Unitario]]*Tabla1[[#This Row],[Cantidad de Insumos]],0)</f>
        <v>0</v>
      </c>
      <c r="O16" s="294" t="str">
        <f>IFERROR(VLOOKUP(Tabla1[[#This Row],[Descripción]],Insumos!$C$2:$F$520,4,),"")</f>
        <v/>
      </c>
      <c r="P16" s="247"/>
      <c r="R16" s="287" t="str">
        <f>IFERROR(VLOOKUP(Tabla1[[#This Row],[Insumos]],Insumos2!$C$5:$D$48,2,),"")</f>
        <v/>
      </c>
    </row>
    <row r="17" spans="2:18" ht="12.75" x14ac:dyDescent="0.2">
      <c r="B17" s="14" t="str">
        <f>IF(Tabla1[[#This Row],[Código_Actividad]]="","",CONCATENATE(Tabla1[[#This Row],[POA]],".",Tabla1[[#This Row],[SRS]],".",Tabla1[[#This Row],[AREA]],".",Tabla1[[#This Row],[TIPO]]))</f>
        <v/>
      </c>
      <c r="C17" s="14" t="s">
        <v>506</v>
      </c>
      <c r="D17" s="14" t="s">
        <v>506</v>
      </c>
      <c r="E17" s="14" t="s">
        <v>506</v>
      </c>
      <c r="F17" s="14" t="s">
        <v>506</v>
      </c>
      <c r="G17" s="285"/>
      <c r="H17" s="283" t="str">
        <f>IFERROR(VLOOKUP(Tabla1[[#This Row],[Código_Actividad]],PPNE2!$C$9:$D$131,2,FALSE),"")</f>
        <v/>
      </c>
      <c r="I17" s="247"/>
      <c r="J17" s="247"/>
      <c r="K17" s="288" t="str">
        <f>IFERROR(VLOOKUP(Tabla1[[#This Row],[Descripción]],Insumos!$C$2:$F$520,2,),"")</f>
        <v/>
      </c>
      <c r="L17" s="284"/>
      <c r="M17" s="289" t="str">
        <f>IFERROR(VLOOKUP(Tabla1[[#This Row],[Descripción]],Insumos!$C$2:$F$520,3,),"")</f>
        <v/>
      </c>
      <c r="N17" s="293">
        <f>IFERROR(+Tabla1[[#This Row],[Precio Unitario]]*Tabla1[[#This Row],[Cantidad de Insumos]],0)</f>
        <v>0</v>
      </c>
      <c r="O17" s="294" t="str">
        <f>IFERROR(VLOOKUP(Tabla1[[#This Row],[Descripción]],Insumos!$C$2:$F$520,4,),"")</f>
        <v/>
      </c>
      <c r="P17" s="247"/>
      <c r="R17" s="287" t="str">
        <f>IFERROR(VLOOKUP(Tabla1[[#This Row],[Insumos]],Insumos2!$C$5:$D$48,2,),"")</f>
        <v/>
      </c>
    </row>
    <row r="18" spans="2:18" ht="12.75" x14ac:dyDescent="0.2">
      <c r="B18" s="14" t="str">
        <f>IF(Tabla1[[#This Row],[Código_Actividad]]="","",CONCATENATE(Tabla1[[#This Row],[POA]],".",Tabla1[[#This Row],[SRS]],".",Tabla1[[#This Row],[AREA]],".",Tabla1[[#This Row],[TIPO]]))</f>
        <v/>
      </c>
      <c r="C18" s="14" t="s">
        <v>506</v>
      </c>
      <c r="D18" s="14" t="s">
        <v>506</v>
      </c>
      <c r="E18" s="14" t="s">
        <v>506</v>
      </c>
      <c r="F18" s="14" t="s">
        <v>506</v>
      </c>
      <c r="G18" s="285"/>
      <c r="H18" s="283" t="str">
        <f>IFERROR(VLOOKUP(Tabla1[[#This Row],[Código_Actividad]],PPNE2!$C$9:$D$131,2,FALSE),"")</f>
        <v/>
      </c>
      <c r="I18" s="247"/>
      <c r="J18" s="247"/>
      <c r="K18" s="288" t="str">
        <f>IFERROR(VLOOKUP(Tabla1[[#This Row],[Descripción]],Insumos!$C$2:$F$520,2,),"")</f>
        <v/>
      </c>
      <c r="L18" s="284"/>
      <c r="M18" s="289" t="str">
        <f>IFERROR(VLOOKUP(Tabla1[[#This Row],[Descripción]],Insumos!$C$2:$F$520,3,),"")</f>
        <v/>
      </c>
      <c r="N18" s="293">
        <f>IFERROR(+Tabla1[[#This Row],[Precio Unitario]]*Tabla1[[#This Row],[Cantidad de Insumos]],0)</f>
        <v>0</v>
      </c>
      <c r="O18" s="294" t="str">
        <f>IFERROR(VLOOKUP(Tabla1[[#This Row],[Descripción]],Insumos!$C$2:$F$520,4,),"")</f>
        <v/>
      </c>
      <c r="P18" s="247"/>
      <c r="R18" s="287" t="str">
        <f>IFERROR(VLOOKUP(Tabla1[[#This Row],[Insumos]],Insumos2!$C$5:$D$48,2,),"")</f>
        <v/>
      </c>
    </row>
    <row r="19" spans="2:18" ht="12.75" x14ac:dyDescent="0.2">
      <c r="B19" s="14" t="str">
        <f>IF(Tabla1[[#This Row],[Código_Actividad]]="","",CONCATENATE(Tabla1[[#This Row],[POA]],".",Tabla1[[#This Row],[SRS]],".",Tabla1[[#This Row],[AREA]],".",Tabla1[[#This Row],[TIPO]]))</f>
        <v/>
      </c>
      <c r="C19" s="14" t="s">
        <v>506</v>
      </c>
      <c r="D19" s="14" t="s">
        <v>506</v>
      </c>
      <c r="E19" s="14" t="s">
        <v>506</v>
      </c>
      <c r="F19" s="14" t="s">
        <v>506</v>
      </c>
      <c r="G19" s="285"/>
      <c r="H19" s="283" t="str">
        <f>IFERROR(VLOOKUP(Tabla1[[#This Row],[Código_Actividad]],PPNE2!$C$9:$D$131,2,FALSE),"")</f>
        <v/>
      </c>
      <c r="I19" s="247"/>
      <c r="J19" s="247"/>
      <c r="K19" s="288" t="str">
        <f>IFERROR(VLOOKUP(Tabla1[[#This Row],[Descripción]],Insumos!$C$2:$F$520,2,),"")</f>
        <v/>
      </c>
      <c r="L19" s="284"/>
      <c r="M19" s="289" t="str">
        <f>IFERROR(VLOOKUP(Tabla1[[#This Row],[Descripción]],Insumos!$C$2:$F$520,3,),"")</f>
        <v/>
      </c>
      <c r="N19" s="293">
        <f>IFERROR(+Tabla1[[#This Row],[Precio Unitario]]*Tabla1[[#This Row],[Cantidad de Insumos]],0)</f>
        <v>0</v>
      </c>
      <c r="O19" s="294" t="str">
        <f>IFERROR(VLOOKUP(Tabla1[[#This Row],[Descripción]],Insumos!$C$2:$F$520,4,),"")</f>
        <v/>
      </c>
      <c r="P19" s="247"/>
      <c r="R19" s="287" t="str">
        <f>IFERROR(VLOOKUP(Tabla1[[#This Row],[Insumos]],Insumos2!$C$5:$D$48,2,),"")</f>
        <v/>
      </c>
    </row>
    <row r="20" spans="2:18" ht="12.75" x14ac:dyDescent="0.2">
      <c r="B20" s="14" t="str">
        <f>IF(Tabla1[[#This Row],[Código_Actividad]]="","",CONCATENATE(Tabla1[[#This Row],[POA]],".",Tabla1[[#This Row],[SRS]],".",Tabla1[[#This Row],[AREA]],".",Tabla1[[#This Row],[TIPO]]))</f>
        <v/>
      </c>
      <c r="C20" s="14" t="s">
        <v>506</v>
      </c>
      <c r="D20" s="14" t="s">
        <v>506</v>
      </c>
      <c r="E20" s="14" t="s">
        <v>506</v>
      </c>
      <c r="F20" s="14" t="s">
        <v>506</v>
      </c>
      <c r="G20" s="285"/>
      <c r="H20" s="283" t="str">
        <f>IFERROR(VLOOKUP(Tabla1[[#This Row],[Código_Actividad]],PPNE2!$C$9:$D$131,2,FALSE),"")</f>
        <v/>
      </c>
      <c r="I20" s="247"/>
      <c r="J20" s="247"/>
      <c r="K20" s="288" t="str">
        <f>IFERROR(VLOOKUP(Tabla1[[#This Row],[Descripción]],Insumos!$C$2:$F$520,2,),"")</f>
        <v/>
      </c>
      <c r="L20" s="284"/>
      <c r="M20" s="289" t="str">
        <f>IFERROR(VLOOKUP(Tabla1[[#This Row],[Descripción]],Insumos!$C$2:$F$520,3,),"")</f>
        <v/>
      </c>
      <c r="N20" s="293">
        <f>IFERROR(+Tabla1[[#This Row],[Precio Unitario]]*Tabla1[[#This Row],[Cantidad de Insumos]],0)</f>
        <v>0</v>
      </c>
      <c r="O20" s="294" t="str">
        <f>IFERROR(VLOOKUP(Tabla1[[#This Row],[Descripción]],Insumos!$C$2:$F$520,4,),"")</f>
        <v/>
      </c>
      <c r="P20" s="247"/>
      <c r="R20" s="287" t="str">
        <f>IFERROR(VLOOKUP(Tabla1[[#This Row],[Insumos]],Insumos2!$C$5:$D$48,2,),"")</f>
        <v/>
      </c>
    </row>
    <row r="21" spans="2:18" ht="12.75" x14ac:dyDescent="0.2">
      <c r="B21" s="14" t="str">
        <f>IF(Tabla1[[#This Row],[Código_Actividad]]="","",CONCATENATE(Tabla1[[#This Row],[POA]],".",Tabla1[[#This Row],[SRS]],".",Tabla1[[#This Row],[AREA]],".",Tabla1[[#This Row],[TIPO]]))</f>
        <v/>
      </c>
      <c r="C21" s="14" t="s">
        <v>506</v>
      </c>
      <c r="D21" s="14" t="s">
        <v>506</v>
      </c>
      <c r="E21" s="14" t="s">
        <v>506</v>
      </c>
      <c r="F21" s="14" t="s">
        <v>506</v>
      </c>
      <c r="G21" s="285"/>
      <c r="H21" s="283" t="str">
        <f>IFERROR(VLOOKUP(Tabla1[[#This Row],[Código_Actividad]],PPNE2!$C$9:$D$131,2,FALSE),"")</f>
        <v/>
      </c>
      <c r="I21" s="247"/>
      <c r="J21" s="247"/>
      <c r="K21" s="288" t="str">
        <f>IFERROR(VLOOKUP(Tabla1[[#This Row],[Descripción]],Insumos!$C$2:$F$520,2,),"")</f>
        <v/>
      </c>
      <c r="L21" s="284"/>
      <c r="M21" s="289" t="str">
        <f>IFERROR(VLOOKUP(Tabla1[[#This Row],[Descripción]],Insumos!$C$2:$F$520,3,),"")</f>
        <v/>
      </c>
      <c r="N21" s="293">
        <f>IFERROR(+Tabla1[[#This Row],[Precio Unitario]]*Tabla1[[#This Row],[Cantidad de Insumos]],0)</f>
        <v>0</v>
      </c>
      <c r="O21" s="294" t="str">
        <f>IFERROR(VLOOKUP(Tabla1[[#This Row],[Descripción]],Insumos!$C$2:$F$520,4,),"")</f>
        <v/>
      </c>
      <c r="P21" s="247"/>
      <c r="R21" s="287" t="str">
        <f>IFERROR(VLOOKUP(Tabla1[[#This Row],[Insumos]],Insumos2!$C$5:$D$48,2,),"")</f>
        <v/>
      </c>
    </row>
    <row r="22" spans="2:18" ht="12.75" x14ac:dyDescent="0.2">
      <c r="B22" s="14" t="str">
        <f>IF(Tabla1[[#This Row],[Código_Actividad]]="","",CONCATENATE(Tabla1[[#This Row],[POA]],".",Tabla1[[#This Row],[SRS]],".",Tabla1[[#This Row],[AREA]],".",Tabla1[[#This Row],[TIPO]]))</f>
        <v/>
      </c>
      <c r="C22" s="14" t="s">
        <v>506</v>
      </c>
      <c r="D22" s="14" t="s">
        <v>506</v>
      </c>
      <c r="E22" s="14" t="s">
        <v>506</v>
      </c>
      <c r="F22" s="14" t="s">
        <v>506</v>
      </c>
      <c r="G22" s="285"/>
      <c r="H22" s="283" t="str">
        <f>IFERROR(VLOOKUP(Tabla1[[#This Row],[Código_Actividad]],PPNE2!$C$9:$D$131,2,FALSE),"")</f>
        <v/>
      </c>
      <c r="I22" s="247"/>
      <c r="J22" s="247"/>
      <c r="K22" s="288" t="str">
        <f>IFERROR(VLOOKUP(Tabla1[[#This Row],[Descripción]],Insumos!$C$2:$F$520,2,),"")</f>
        <v/>
      </c>
      <c r="L22" s="284"/>
      <c r="M22" s="289" t="str">
        <f>IFERROR(VLOOKUP(Tabla1[[#This Row],[Descripción]],Insumos!$C$2:$F$520,3,),"")</f>
        <v/>
      </c>
      <c r="N22" s="293">
        <f>IFERROR(+Tabla1[[#This Row],[Precio Unitario]]*Tabla1[[#This Row],[Cantidad de Insumos]],0)</f>
        <v>0</v>
      </c>
      <c r="O22" s="294" t="str">
        <f>IFERROR(VLOOKUP(Tabla1[[#This Row],[Descripción]],Insumos!$C$2:$F$520,4,),"")</f>
        <v/>
      </c>
      <c r="P22" s="247"/>
      <c r="R22" s="287" t="str">
        <f>IFERROR(VLOOKUP(Tabla1[[#This Row],[Insumos]],Insumos2!$C$5:$D$48,2,),"")</f>
        <v/>
      </c>
    </row>
    <row r="23" spans="2:18" ht="12.75" x14ac:dyDescent="0.2">
      <c r="B23" s="14" t="str">
        <f>IF(Tabla1[[#This Row],[Código_Actividad]]="","",CONCATENATE(Tabla1[[#This Row],[POA]],".",Tabla1[[#This Row],[SRS]],".",Tabla1[[#This Row],[AREA]],".",Tabla1[[#This Row],[TIPO]]))</f>
        <v/>
      </c>
      <c r="C23" s="14" t="s">
        <v>506</v>
      </c>
      <c r="D23" s="14" t="s">
        <v>506</v>
      </c>
      <c r="E23" s="14" t="s">
        <v>506</v>
      </c>
      <c r="F23" s="14" t="s">
        <v>506</v>
      </c>
      <c r="G23" s="285"/>
      <c r="H23" s="283" t="str">
        <f>IFERROR(VLOOKUP(Tabla1[[#This Row],[Código_Actividad]],PPNE2!$C$9:$D$131,2,FALSE),"")</f>
        <v/>
      </c>
      <c r="I23" s="247"/>
      <c r="J23" s="247"/>
      <c r="K23" s="288" t="str">
        <f>IFERROR(VLOOKUP(Tabla1[[#This Row],[Descripción]],Insumos!$C$2:$F$520,2,),"")</f>
        <v/>
      </c>
      <c r="L23" s="284"/>
      <c r="M23" s="289" t="str">
        <f>IFERROR(VLOOKUP(Tabla1[[#This Row],[Descripción]],Insumos!$C$2:$F$520,3,),"")</f>
        <v/>
      </c>
      <c r="N23" s="293">
        <f>IFERROR(+Tabla1[[#This Row],[Precio Unitario]]*Tabla1[[#This Row],[Cantidad de Insumos]],0)</f>
        <v>0</v>
      </c>
      <c r="O23" s="294" t="str">
        <f>IFERROR(VLOOKUP(Tabla1[[#This Row],[Descripción]],Insumos!$C$2:$F$520,4,),"")</f>
        <v/>
      </c>
      <c r="P23" s="247"/>
      <c r="R23" s="287" t="str">
        <f>IFERROR(VLOOKUP(Tabla1[[#This Row],[Insumos]],Insumos2!$C$5:$D$48,2,),"")</f>
        <v/>
      </c>
    </row>
    <row r="24" spans="2:18" ht="12.75" x14ac:dyDescent="0.2">
      <c r="B24" s="14" t="str">
        <f>IF(Tabla1[[#This Row],[Código_Actividad]]="","",CONCATENATE(Tabla1[[#This Row],[POA]],".",Tabla1[[#This Row],[SRS]],".",Tabla1[[#This Row],[AREA]],".",Tabla1[[#This Row],[TIPO]]))</f>
        <v/>
      </c>
      <c r="C24" s="14" t="s">
        <v>506</v>
      </c>
      <c r="D24" s="14" t="s">
        <v>506</v>
      </c>
      <c r="E24" s="14" t="s">
        <v>506</v>
      </c>
      <c r="F24" s="14" t="s">
        <v>506</v>
      </c>
      <c r="G24" s="285"/>
      <c r="H24" s="283" t="str">
        <f>IFERROR(VLOOKUP(Tabla1[[#This Row],[Código_Actividad]],PPNE2!$C$9:$D$131,2,FALSE),"")</f>
        <v/>
      </c>
      <c r="I24" s="247"/>
      <c r="J24" s="247"/>
      <c r="K24" s="288" t="str">
        <f>IFERROR(VLOOKUP(Tabla1[[#This Row],[Descripción]],Insumos!$C$2:$F$520,2,),"")</f>
        <v/>
      </c>
      <c r="L24" s="284"/>
      <c r="M24" s="289" t="str">
        <f>IFERROR(VLOOKUP(Tabla1[[#This Row],[Descripción]],Insumos!$C$2:$F$520,3,),"")</f>
        <v/>
      </c>
      <c r="N24" s="293">
        <f>IFERROR(+Tabla1[[#This Row],[Precio Unitario]]*Tabla1[[#This Row],[Cantidad de Insumos]],0)</f>
        <v>0</v>
      </c>
      <c r="O24" s="294" t="str">
        <f>IFERROR(VLOOKUP(Tabla1[[#This Row],[Descripción]],Insumos!$C$2:$F$520,4,),"")</f>
        <v/>
      </c>
      <c r="P24" s="247"/>
      <c r="R24" s="287" t="str">
        <f>IFERROR(VLOOKUP(Tabla1[[#This Row],[Insumos]],Insumos2!$C$5:$D$48,2,),"")</f>
        <v/>
      </c>
    </row>
    <row r="25" spans="2:18" ht="12.75" x14ac:dyDescent="0.2">
      <c r="B25" s="14" t="str">
        <f>IF(Tabla1[[#This Row],[Código_Actividad]]="","",CONCATENATE(Tabla1[[#This Row],[POA]],".",Tabla1[[#This Row],[SRS]],".",Tabla1[[#This Row],[AREA]],".",Tabla1[[#This Row],[TIPO]]))</f>
        <v/>
      </c>
      <c r="C25" s="14" t="s">
        <v>506</v>
      </c>
      <c r="D25" s="14" t="s">
        <v>506</v>
      </c>
      <c r="E25" s="14" t="s">
        <v>506</v>
      </c>
      <c r="F25" s="14" t="s">
        <v>506</v>
      </c>
      <c r="G25" s="285"/>
      <c r="H25" s="283" t="str">
        <f>IFERROR(VLOOKUP(Tabla1[[#This Row],[Código_Actividad]],PPNE2!$C$9:$D$131,2,FALSE),"")</f>
        <v/>
      </c>
      <c r="I25" s="247"/>
      <c r="J25" s="247"/>
      <c r="K25" s="288" t="str">
        <f>IFERROR(VLOOKUP(Tabla1[[#This Row],[Descripción]],Insumos!$C$2:$F$520,2,),"")</f>
        <v/>
      </c>
      <c r="L25" s="284"/>
      <c r="M25" s="289" t="str">
        <f>IFERROR(VLOOKUP(Tabla1[[#This Row],[Descripción]],Insumos!$C$2:$F$520,3,),"")</f>
        <v/>
      </c>
      <c r="N25" s="293">
        <f>IFERROR(+Tabla1[[#This Row],[Precio Unitario]]*Tabla1[[#This Row],[Cantidad de Insumos]],0)</f>
        <v>0</v>
      </c>
      <c r="O25" s="294" t="str">
        <f>IFERROR(VLOOKUP(Tabla1[[#This Row],[Descripción]],Insumos!$C$2:$F$520,4,),"")</f>
        <v/>
      </c>
      <c r="P25" s="247"/>
      <c r="R25" s="287" t="str">
        <f>IFERROR(VLOOKUP(Tabla1[[#This Row],[Insumos]],Insumos2!$C$5:$D$48,2,),"")</f>
        <v/>
      </c>
    </row>
    <row r="26" spans="2:18" ht="12.75" x14ac:dyDescent="0.2">
      <c r="B26" s="14" t="str">
        <f>IF(Tabla1[[#This Row],[Código_Actividad]]="","",CONCATENATE(Tabla1[[#This Row],[POA]],".",Tabla1[[#This Row],[SRS]],".",Tabla1[[#This Row],[AREA]],".",Tabla1[[#This Row],[TIPO]]))</f>
        <v/>
      </c>
      <c r="C26" s="14" t="s">
        <v>506</v>
      </c>
      <c r="D26" s="14" t="s">
        <v>506</v>
      </c>
      <c r="E26" s="14" t="s">
        <v>506</v>
      </c>
      <c r="F26" s="14" t="s">
        <v>506</v>
      </c>
      <c r="G26" s="285"/>
      <c r="H26" s="283" t="str">
        <f>IFERROR(VLOOKUP(Tabla1[[#This Row],[Código_Actividad]],PPNE2!$C$9:$D$131,2,FALSE),"")</f>
        <v/>
      </c>
      <c r="I26" s="247"/>
      <c r="J26" s="247"/>
      <c r="K26" s="288" t="str">
        <f>IFERROR(VLOOKUP(Tabla1[[#This Row],[Descripción]],Insumos!$C$2:$F$520,2,),"")</f>
        <v/>
      </c>
      <c r="L26" s="284"/>
      <c r="M26" s="289" t="str">
        <f>IFERROR(VLOOKUP(Tabla1[[#This Row],[Descripción]],Insumos!$C$2:$F$520,3,),"")</f>
        <v/>
      </c>
      <c r="N26" s="293">
        <f>IFERROR(+Tabla1[[#This Row],[Precio Unitario]]*Tabla1[[#This Row],[Cantidad de Insumos]],0)</f>
        <v>0</v>
      </c>
      <c r="O26" s="294" t="str">
        <f>IFERROR(VLOOKUP(Tabla1[[#This Row],[Descripción]],Insumos!$C$2:$F$520,4,),"")</f>
        <v/>
      </c>
      <c r="P26" s="247"/>
      <c r="R26" s="287" t="str">
        <f>IFERROR(VLOOKUP(Tabla1[[#This Row],[Insumos]],Insumos2!$C$5:$D$48,2,),"")</f>
        <v/>
      </c>
    </row>
    <row r="27" spans="2:18" ht="12.75" x14ac:dyDescent="0.2">
      <c r="B27" s="14" t="str">
        <f>IF(Tabla1[[#This Row],[Código_Actividad]]="","",CONCATENATE(Tabla1[[#This Row],[POA]],".",Tabla1[[#This Row],[SRS]],".",Tabla1[[#This Row],[AREA]],".",Tabla1[[#This Row],[TIPO]]))</f>
        <v/>
      </c>
      <c r="C27" s="14" t="s">
        <v>506</v>
      </c>
      <c r="D27" s="14" t="s">
        <v>506</v>
      </c>
      <c r="E27" s="14" t="s">
        <v>506</v>
      </c>
      <c r="F27" s="14" t="s">
        <v>506</v>
      </c>
      <c r="G27" s="285"/>
      <c r="H27" s="283" t="str">
        <f>IFERROR(VLOOKUP(Tabla1[[#This Row],[Código_Actividad]],PPNE2!$C$9:$D$131,2,FALSE),"")</f>
        <v/>
      </c>
      <c r="I27" s="247"/>
      <c r="J27" s="247"/>
      <c r="K27" s="288" t="str">
        <f>IFERROR(VLOOKUP(Tabla1[[#This Row],[Descripción]],Insumos!$C$2:$F$520,2,),"")</f>
        <v/>
      </c>
      <c r="L27" s="284"/>
      <c r="M27" s="289" t="str">
        <f>IFERROR(VLOOKUP(Tabla1[[#This Row],[Descripción]],Insumos!$C$2:$F$520,3,),"")</f>
        <v/>
      </c>
      <c r="N27" s="293">
        <f>IFERROR(+Tabla1[[#This Row],[Precio Unitario]]*Tabla1[[#This Row],[Cantidad de Insumos]],0)</f>
        <v>0</v>
      </c>
      <c r="O27" s="294" t="str">
        <f>IFERROR(VLOOKUP(Tabla1[[#This Row],[Descripción]],Insumos!$C$2:$F$520,4,),"")</f>
        <v/>
      </c>
      <c r="P27" s="247"/>
      <c r="R27" s="287" t="str">
        <f>IFERROR(VLOOKUP(Tabla1[[#This Row],[Insumos]],Insumos2!$C$5:$D$48,2,),"")</f>
        <v/>
      </c>
    </row>
    <row r="28" spans="2:18" ht="12.75" x14ac:dyDescent="0.2">
      <c r="B28" s="14" t="str">
        <f>IF(Tabla1[[#This Row],[Código_Actividad]]="","",CONCATENATE(Tabla1[[#This Row],[POA]],".",Tabla1[[#This Row],[SRS]],".",Tabla1[[#This Row],[AREA]],".",Tabla1[[#This Row],[TIPO]]))</f>
        <v/>
      </c>
      <c r="C28" s="14" t="s">
        <v>506</v>
      </c>
      <c r="D28" s="14" t="s">
        <v>506</v>
      </c>
      <c r="E28" s="14" t="s">
        <v>506</v>
      </c>
      <c r="F28" s="14" t="s">
        <v>506</v>
      </c>
      <c r="G28" s="285"/>
      <c r="H28" s="283" t="str">
        <f>IFERROR(VLOOKUP(Tabla1[[#This Row],[Código_Actividad]],PPNE2!$C$9:$D$131,2,FALSE),"")</f>
        <v/>
      </c>
      <c r="I28" s="247"/>
      <c r="J28" s="247"/>
      <c r="K28" s="288" t="str">
        <f>IFERROR(VLOOKUP(Tabla1[[#This Row],[Descripción]],Insumos!$C$2:$F$520,2,),"")</f>
        <v/>
      </c>
      <c r="L28" s="284"/>
      <c r="M28" s="289" t="str">
        <f>IFERROR(VLOOKUP(Tabla1[[#This Row],[Descripción]],Insumos!$C$2:$F$520,3,),"")</f>
        <v/>
      </c>
      <c r="N28" s="293">
        <f>IFERROR(+Tabla1[[#This Row],[Precio Unitario]]*Tabla1[[#This Row],[Cantidad de Insumos]],0)</f>
        <v>0</v>
      </c>
      <c r="O28" s="294" t="str">
        <f>IFERROR(VLOOKUP(Tabla1[[#This Row],[Descripción]],Insumos!$C$2:$F$520,4,),"")</f>
        <v/>
      </c>
      <c r="P28" s="247"/>
      <c r="R28" s="287" t="str">
        <f>IFERROR(VLOOKUP(Tabla1[[#This Row],[Insumos]],Insumos2!$C$5:$D$48,2,),"")</f>
        <v/>
      </c>
    </row>
    <row r="29" spans="2:18" ht="12.75" x14ac:dyDescent="0.2">
      <c r="B29" s="14" t="str">
        <f>IF(Tabla1[[#This Row],[Código_Actividad]]="","",CONCATENATE(Tabla1[[#This Row],[POA]],".",Tabla1[[#This Row],[SRS]],".",Tabla1[[#This Row],[AREA]],".",Tabla1[[#This Row],[TIPO]]))</f>
        <v/>
      </c>
      <c r="C29" s="14" t="s">
        <v>506</v>
      </c>
      <c r="D29" s="14" t="s">
        <v>506</v>
      </c>
      <c r="E29" s="14" t="s">
        <v>506</v>
      </c>
      <c r="F29" s="14" t="s">
        <v>506</v>
      </c>
      <c r="G29" s="285"/>
      <c r="H29" s="283" t="str">
        <f>IFERROR(VLOOKUP(Tabla1[[#This Row],[Código_Actividad]],PPNE2!$C$9:$D$131,2,FALSE),"")</f>
        <v/>
      </c>
      <c r="I29" s="247"/>
      <c r="J29" s="247"/>
      <c r="K29" s="288" t="str">
        <f>IFERROR(VLOOKUP(Tabla1[[#This Row],[Descripción]],Insumos!$C$2:$F$520,2,),"")</f>
        <v/>
      </c>
      <c r="L29" s="284"/>
      <c r="M29" s="289" t="str">
        <f>IFERROR(VLOOKUP(Tabla1[[#This Row],[Descripción]],Insumos!$C$2:$F$520,3,),"")</f>
        <v/>
      </c>
      <c r="N29" s="293">
        <f>IFERROR(+Tabla1[[#This Row],[Precio Unitario]]*Tabla1[[#This Row],[Cantidad de Insumos]],0)</f>
        <v>0</v>
      </c>
      <c r="O29" s="294" t="str">
        <f>IFERROR(VLOOKUP(Tabla1[[#This Row],[Descripción]],Insumos!$C$2:$F$520,4,),"")</f>
        <v/>
      </c>
      <c r="P29" s="247"/>
      <c r="R29" s="287" t="str">
        <f>IFERROR(VLOOKUP(Tabla1[[#This Row],[Insumos]],Insumos2!$C$5:$D$48,2,),"")</f>
        <v/>
      </c>
    </row>
    <row r="30" spans="2:18" ht="12.75" x14ac:dyDescent="0.2">
      <c r="B30" s="14" t="str">
        <f>IF(Tabla1[[#This Row],[Código_Actividad]]="","",CONCATENATE(Tabla1[[#This Row],[POA]],".",Tabla1[[#This Row],[SRS]],".",Tabla1[[#This Row],[AREA]],".",Tabla1[[#This Row],[TIPO]]))</f>
        <v/>
      </c>
      <c r="C30" s="14" t="s">
        <v>506</v>
      </c>
      <c r="D30" s="14" t="s">
        <v>506</v>
      </c>
      <c r="E30" s="14" t="s">
        <v>506</v>
      </c>
      <c r="F30" s="14" t="s">
        <v>506</v>
      </c>
      <c r="G30" s="285"/>
      <c r="H30" s="283" t="str">
        <f>IFERROR(VLOOKUP(Tabla1[[#This Row],[Código_Actividad]],PPNE2!$C$9:$D$131,2,FALSE),"")</f>
        <v/>
      </c>
      <c r="I30" s="247"/>
      <c r="J30" s="247"/>
      <c r="K30" s="288" t="str">
        <f>IFERROR(VLOOKUP(Tabla1[[#This Row],[Descripción]],Insumos!$C$2:$F$520,2,),"")</f>
        <v/>
      </c>
      <c r="L30" s="284"/>
      <c r="M30" s="289" t="str">
        <f>IFERROR(VLOOKUP(Tabla1[[#This Row],[Descripción]],Insumos!$C$2:$F$520,3,),"")</f>
        <v/>
      </c>
      <c r="N30" s="293">
        <f>IFERROR(+Tabla1[[#This Row],[Precio Unitario]]*Tabla1[[#This Row],[Cantidad de Insumos]],0)</f>
        <v>0</v>
      </c>
      <c r="O30" s="294" t="str">
        <f>IFERROR(VLOOKUP(Tabla1[[#This Row],[Descripción]],Insumos!$C$2:$F$520,4,),"")</f>
        <v/>
      </c>
      <c r="P30" s="247"/>
      <c r="R30" s="287" t="str">
        <f>IFERROR(VLOOKUP(Tabla1[[#This Row],[Insumos]],Insumos2!$C$5:$D$48,2,),"")</f>
        <v/>
      </c>
    </row>
    <row r="31" spans="2:18" ht="12.75" x14ac:dyDescent="0.2">
      <c r="B31" s="14" t="str">
        <f>IF(Tabla1[[#This Row],[Código_Actividad]]="","",CONCATENATE(Tabla1[[#This Row],[POA]],".",Tabla1[[#This Row],[SRS]],".",Tabla1[[#This Row],[AREA]],".",Tabla1[[#This Row],[TIPO]]))</f>
        <v/>
      </c>
      <c r="C31" s="14" t="s">
        <v>506</v>
      </c>
      <c r="D31" s="14" t="s">
        <v>506</v>
      </c>
      <c r="E31" s="14" t="s">
        <v>506</v>
      </c>
      <c r="F31" s="14" t="s">
        <v>506</v>
      </c>
      <c r="G31" s="285"/>
      <c r="H31" s="283" t="str">
        <f>IFERROR(VLOOKUP(Tabla1[[#This Row],[Código_Actividad]],PPNE2!$C$9:$D$131,2,FALSE),"")</f>
        <v/>
      </c>
      <c r="I31" s="247"/>
      <c r="J31" s="247"/>
      <c r="K31" s="288" t="str">
        <f>IFERROR(VLOOKUP(Tabla1[[#This Row],[Descripción]],Insumos!$C$2:$F$520,2,),"")</f>
        <v/>
      </c>
      <c r="L31" s="284"/>
      <c r="M31" s="289" t="str">
        <f>IFERROR(VLOOKUP(Tabla1[[#This Row],[Descripción]],Insumos!$C$2:$F$520,3,),"")</f>
        <v/>
      </c>
      <c r="N31" s="293">
        <f>IFERROR(+Tabla1[[#This Row],[Precio Unitario]]*Tabla1[[#This Row],[Cantidad de Insumos]],0)</f>
        <v>0</v>
      </c>
      <c r="O31" s="294" t="str">
        <f>IFERROR(VLOOKUP(Tabla1[[#This Row],[Descripción]],Insumos!$C$2:$F$520,4,),"")</f>
        <v/>
      </c>
      <c r="P31" s="247"/>
      <c r="R31" s="287" t="str">
        <f>IFERROR(VLOOKUP(Tabla1[[#This Row],[Insumos]],Insumos2!$C$5:$D$48,2,),"")</f>
        <v/>
      </c>
    </row>
    <row r="32" spans="2:18" ht="12.75" x14ac:dyDescent="0.2">
      <c r="B32" s="14" t="str">
        <f>IF(Tabla1[[#This Row],[Código_Actividad]]="","",CONCATENATE(Tabla1[[#This Row],[POA]],".",Tabla1[[#This Row],[SRS]],".",Tabla1[[#This Row],[AREA]],".",Tabla1[[#This Row],[TIPO]]))</f>
        <v/>
      </c>
      <c r="C32" s="14" t="s">
        <v>506</v>
      </c>
      <c r="D32" s="14" t="s">
        <v>506</v>
      </c>
      <c r="E32" s="14" t="s">
        <v>506</v>
      </c>
      <c r="F32" s="14" t="s">
        <v>506</v>
      </c>
      <c r="G32" s="285"/>
      <c r="H32" s="283" t="str">
        <f>IFERROR(VLOOKUP(Tabla1[[#This Row],[Código_Actividad]],PPNE2!$C$9:$D$131,2,FALSE),"")</f>
        <v/>
      </c>
      <c r="I32" s="247"/>
      <c r="J32" s="247"/>
      <c r="K32" s="288" t="str">
        <f>IFERROR(VLOOKUP(Tabla1[[#This Row],[Descripción]],Insumos!$C$2:$F$520,2,),"")</f>
        <v/>
      </c>
      <c r="L32" s="284"/>
      <c r="M32" s="289" t="str">
        <f>IFERROR(VLOOKUP(Tabla1[[#This Row],[Descripción]],Insumos!$C$2:$F$520,3,),"")</f>
        <v/>
      </c>
      <c r="N32" s="293">
        <f>IFERROR(+Tabla1[[#This Row],[Precio Unitario]]*Tabla1[[#This Row],[Cantidad de Insumos]],0)</f>
        <v>0</v>
      </c>
      <c r="O32" s="294" t="str">
        <f>IFERROR(VLOOKUP(Tabla1[[#This Row],[Descripción]],Insumos!$C$2:$F$520,4,),"")</f>
        <v/>
      </c>
      <c r="P32" s="247"/>
      <c r="R32" s="287" t="str">
        <f>IFERROR(VLOOKUP(Tabla1[[#This Row],[Insumos]],Insumos2!$C$5:$D$48,2,),"")</f>
        <v/>
      </c>
    </row>
    <row r="33" spans="2:18" ht="12.75" x14ac:dyDescent="0.2">
      <c r="B33" s="14" t="str">
        <f>IF(Tabla1[[#This Row],[Código_Actividad]]="","",CONCATENATE(Tabla1[[#This Row],[POA]],".",Tabla1[[#This Row],[SRS]],".",Tabla1[[#This Row],[AREA]],".",Tabla1[[#This Row],[TIPO]]))</f>
        <v/>
      </c>
      <c r="C33" s="14" t="s">
        <v>506</v>
      </c>
      <c r="D33" s="14" t="s">
        <v>506</v>
      </c>
      <c r="E33" s="14" t="s">
        <v>506</v>
      </c>
      <c r="F33" s="14" t="s">
        <v>506</v>
      </c>
      <c r="G33" s="285"/>
      <c r="H33" s="283" t="str">
        <f>IFERROR(VLOOKUP(Tabla1[[#This Row],[Código_Actividad]],PPNE2!$C$9:$D$131,2,FALSE),"")</f>
        <v/>
      </c>
      <c r="I33" s="247"/>
      <c r="J33" s="247"/>
      <c r="K33" s="288" t="str">
        <f>IFERROR(VLOOKUP(Tabla1[[#This Row],[Descripción]],Insumos!$C$2:$F$520,2,),"")</f>
        <v/>
      </c>
      <c r="L33" s="284"/>
      <c r="M33" s="289" t="str">
        <f>IFERROR(VLOOKUP(Tabla1[[#This Row],[Descripción]],Insumos!$C$2:$F$520,3,),"")</f>
        <v/>
      </c>
      <c r="N33" s="293">
        <f>IFERROR(+Tabla1[[#This Row],[Precio Unitario]]*Tabla1[[#This Row],[Cantidad de Insumos]],0)</f>
        <v>0</v>
      </c>
      <c r="O33" s="294" t="str">
        <f>IFERROR(VLOOKUP(Tabla1[[#This Row],[Descripción]],Insumos!$C$2:$F$520,4,),"")</f>
        <v/>
      </c>
      <c r="P33" s="247"/>
      <c r="R33" s="287" t="str">
        <f>IFERROR(VLOOKUP(Tabla1[[#This Row],[Insumos]],Insumos2!$C$5:$D$48,2,),"")</f>
        <v/>
      </c>
    </row>
    <row r="34" spans="2:18" ht="12.75" x14ac:dyDescent="0.2">
      <c r="B34" s="14" t="str">
        <f>IF(Tabla1[[#This Row],[Código_Actividad]]="","",CONCATENATE(Tabla1[[#This Row],[POA]],".",Tabla1[[#This Row],[SRS]],".",Tabla1[[#This Row],[AREA]],".",Tabla1[[#This Row],[TIPO]]))</f>
        <v/>
      </c>
      <c r="C34" s="14" t="s">
        <v>506</v>
      </c>
      <c r="D34" s="14" t="s">
        <v>506</v>
      </c>
      <c r="E34" s="14" t="s">
        <v>506</v>
      </c>
      <c r="F34" s="14" t="s">
        <v>506</v>
      </c>
      <c r="G34" s="285"/>
      <c r="H34" s="283" t="str">
        <f>IFERROR(VLOOKUP(Tabla1[[#This Row],[Código_Actividad]],PPNE2!$C$9:$D$131,2,FALSE),"")</f>
        <v/>
      </c>
      <c r="I34" s="247"/>
      <c r="J34" s="247"/>
      <c r="K34" s="288" t="str">
        <f>IFERROR(VLOOKUP(Tabla1[[#This Row],[Descripción]],Insumos!$C$2:$F$520,2,),"")</f>
        <v/>
      </c>
      <c r="L34" s="284"/>
      <c r="M34" s="289" t="str">
        <f>IFERROR(VLOOKUP(Tabla1[[#This Row],[Descripción]],Insumos!$C$2:$F$520,3,),"")</f>
        <v/>
      </c>
      <c r="N34" s="293">
        <f>IFERROR(+Tabla1[[#This Row],[Precio Unitario]]*Tabla1[[#This Row],[Cantidad de Insumos]],0)</f>
        <v>0</v>
      </c>
      <c r="O34" s="294" t="str">
        <f>IFERROR(VLOOKUP(Tabla1[[#This Row],[Descripción]],Insumos!$C$2:$F$520,4,),"")</f>
        <v/>
      </c>
      <c r="P34" s="247"/>
      <c r="R34" s="287" t="str">
        <f>IFERROR(VLOOKUP(Tabla1[[#This Row],[Insumos]],Insumos2!$C$5:$D$48,2,),"")</f>
        <v/>
      </c>
    </row>
    <row r="35" spans="2:18" ht="12.75" x14ac:dyDescent="0.2">
      <c r="B35" s="14" t="str">
        <f>IF(Tabla1[[#This Row],[Código_Actividad]]="","",CONCATENATE(Tabla1[[#This Row],[POA]],".",Tabla1[[#This Row],[SRS]],".",Tabla1[[#This Row],[AREA]],".",Tabla1[[#This Row],[TIPO]]))</f>
        <v/>
      </c>
      <c r="C35" s="14" t="s">
        <v>506</v>
      </c>
      <c r="D35" s="14" t="s">
        <v>506</v>
      </c>
      <c r="E35" s="14" t="s">
        <v>506</v>
      </c>
      <c r="F35" s="14" t="s">
        <v>506</v>
      </c>
      <c r="G35" s="285"/>
      <c r="H35" s="283" t="str">
        <f>IFERROR(VLOOKUP(Tabla1[[#This Row],[Código_Actividad]],PPNE2!$C$9:$D$131,2,FALSE),"")</f>
        <v/>
      </c>
      <c r="I35" s="247"/>
      <c r="J35" s="247"/>
      <c r="K35" s="288" t="str">
        <f>IFERROR(VLOOKUP(Tabla1[[#This Row],[Descripción]],Insumos!$C$2:$F$520,2,),"")</f>
        <v/>
      </c>
      <c r="L35" s="284"/>
      <c r="M35" s="289" t="str">
        <f>IFERROR(VLOOKUP(Tabla1[[#This Row],[Descripción]],Insumos!$C$2:$F$520,3,),"")</f>
        <v/>
      </c>
      <c r="N35" s="293">
        <f>IFERROR(+Tabla1[[#This Row],[Precio Unitario]]*Tabla1[[#This Row],[Cantidad de Insumos]],0)</f>
        <v>0</v>
      </c>
      <c r="O35" s="294" t="str">
        <f>IFERROR(VLOOKUP(Tabla1[[#This Row],[Descripción]],Insumos!$C$2:$F$520,4,),"")</f>
        <v/>
      </c>
      <c r="P35" s="247"/>
      <c r="R35" s="287" t="str">
        <f>IFERROR(VLOOKUP(Tabla1[[#This Row],[Insumos]],Insumos2!$C$5:$D$48,2,),"")</f>
        <v/>
      </c>
    </row>
    <row r="36" spans="2:18" ht="12.75" x14ac:dyDescent="0.2">
      <c r="B36" s="14" t="str">
        <f>IF(Tabla1[[#This Row],[Código_Actividad]]="","",CONCATENATE(Tabla1[[#This Row],[POA]],".",Tabla1[[#This Row],[SRS]],".",Tabla1[[#This Row],[AREA]],".",Tabla1[[#This Row],[TIPO]]))</f>
        <v/>
      </c>
      <c r="C36" s="14" t="s">
        <v>506</v>
      </c>
      <c r="D36" s="14" t="s">
        <v>506</v>
      </c>
      <c r="E36" s="14" t="s">
        <v>506</v>
      </c>
      <c r="F36" s="14" t="s">
        <v>506</v>
      </c>
      <c r="G36" s="285"/>
      <c r="H36" s="283" t="str">
        <f>IFERROR(VLOOKUP(Tabla1[[#This Row],[Código_Actividad]],PPNE2!$C$9:$D$131,2,FALSE),"")</f>
        <v/>
      </c>
      <c r="I36" s="247"/>
      <c r="J36" s="247"/>
      <c r="K36" s="288" t="str">
        <f>IFERROR(VLOOKUP(Tabla1[[#This Row],[Descripción]],Insumos!$C$2:$F$520,2,),"")</f>
        <v/>
      </c>
      <c r="L36" s="284"/>
      <c r="M36" s="289" t="str">
        <f>IFERROR(VLOOKUP(Tabla1[[#This Row],[Descripción]],Insumos!$C$2:$F$520,3,),"")</f>
        <v/>
      </c>
      <c r="N36" s="293">
        <f>IFERROR(+Tabla1[[#This Row],[Precio Unitario]]*Tabla1[[#This Row],[Cantidad de Insumos]],0)</f>
        <v>0</v>
      </c>
      <c r="O36" s="294" t="str">
        <f>IFERROR(VLOOKUP(Tabla1[[#This Row],[Descripción]],Insumos!$C$2:$F$520,4,),"")</f>
        <v/>
      </c>
      <c r="P36" s="247"/>
      <c r="R36" s="287" t="str">
        <f>IFERROR(VLOOKUP(Tabla1[[#This Row],[Insumos]],Insumos2!$C$5:$D$48,2,),"")</f>
        <v/>
      </c>
    </row>
    <row r="37" spans="2:18" ht="12.75" x14ac:dyDescent="0.2">
      <c r="B37" s="14" t="str">
        <f>IF(Tabla1[[#This Row],[Código_Actividad]]="","",CONCATENATE(Tabla1[[#This Row],[POA]],".",Tabla1[[#This Row],[SRS]],".",Tabla1[[#This Row],[AREA]],".",Tabla1[[#This Row],[TIPO]]))</f>
        <v/>
      </c>
      <c r="C37" s="14" t="s">
        <v>506</v>
      </c>
      <c r="D37" s="14" t="s">
        <v>506</v>
      </c>
      <c r="E37" s="14" t="s">
        <v>506</v>
      </c>
      <c r="F37" s="14" t="s">
        <v>506</v>
      </c>
      <c r="G37" s="285"/>
      <c r="H37" s="283" t="str">
        <f>IFERROR(VLOOKUP(Tabla1[[#This Row],[Código_Actividad]],PPNE2!$C$9:$D$131,2,FALSE),"")</f>
        <v/>
      </c>
      <c r="I37" s="247"/>
      <c r="J37" s="247"/>
      <c r="K37" s="288" t="str">
        <f>IFERROR(VLOOKUP(Tabla1[[#This Row],[Descripción]],Insumos!$C$2:$F$520,2,),"")</f>
        <v/>
      </c>
      <c r="L37" s="284"/>
      <c r="M37" s="289" t="str">
        <f>IFERROR(VLOOKUP(Tabla1[[#This Row],[Descripción]],Insumos!$C$2:$F$520,3,),"")</f>
        <v/>
      </c>
      <c r="N37" s="293">
        <f>IFERROR(+Tabla1[[#This Row],[Precio Unitario]]*Tabla1[[#This Row],[Cantidad de Insumos]],0)</f>
        <v>0</v>
      </c>
      <c r="O37" s="294" t="str">
        <f>IFERROR(VLOOKUP(Tabla1[[#This Row],[Descripción]],Insumos!$C$2:$F$520,4,),"")</f>
        <v/>
      </c>
      <c r="P37" s="247"/>
      <c r="R37" s="287" t="str">
        <f>IFERROR(VLOOKUP(Tabla1[[#This Row],[Insumos]],Insumos2!$C$5:$D$48,2,),"")</f>
        <v/>
      </c>
    </row>
    <row r="38" spans="2:18" ht="12.75" x14ac:dyDescent="0.2">
      <c r="B38" s="14" t="str">
        <f>IF(Tabla1[[#This Row],[Código_Actividad]]="","",CONCATENATE(Tabla1[[#This Row],[POA]],".",Tabla1[[#This Row],[SRS]],".",Tabla1[[#This Row],[AREA]],".",Tabla1[[#This Row],[TIPO]]))</f>
        <v/>
      </c>
      <c r="C38" s="14" t="s">
        <v>506</v>
      </c>
      <c r="D38" s="14" t="s">
        <v>506</v>
      </c>
      <c r="E38" s="14" t="s">
        <v>506</v>
      </c>
      <c r="F38" s="14" t="s">
        <v>506</v>
      </c>
      <c r="G38" s="285"/>
      <c r="H38" s="283" t="str">
        <f>IFERROR(VLOOKUP(Tabla1[[#This Row],[Código_Actividad]],PPNE2!$C$9:$D$131,2,FALSE),"")</f>
        <v/>
      </c>
      <c r="I38" s="247"/>
      <c r="J38" s="247"/>
      <c r="K38" s="288" t="str">
        <f>IFERROR(VLOOKUP(Tabla1[[#This Row],[Descripción]],Insumos!$C$2:$F$520,2,),"")</f>
        <v/>
      </c>
      <c r="L38" s="284"/>
      <c r="M38" s="289" t="str">
        <f>IFERROR(VLOOKUP(Tabla1[[#This Row],[Descripción]],Insumos!$C$2:$F$520,3,),"")</f>
        <v/>
      </c>
      <c r="N38" s="293">
        <f>IFERROR(+Tabla1[[#This Row],[Precio Unitario]]*Tabla1[[#This Row],[Cantidad de Insumos]],0)</f>
        <v>0</v>
      </c>
      <c r="O38" s="294" t="str">
        <f>IFERROR(VLOOKUP(Tabla1[[#This Row],[Descripción]],Insumos!$C$2:$F$520,4,),"")</f>
        <v/>
      </c>
      <c r="P38" s="247"/>
      <c r="R38" s="287" t="str">
        <f>IFERROR(VLOOKUP(Tabla1[[#This Row],[Insumos]],Insumos2!$C$5:$D$48,2,),"")</f>
        <v/>
      </c>
    </row>
    <row r="39" spans="2:18" ht="12.75" x14ac:dyDescent="0.2">
      <c r="B39" s="14" t="str">
        <f>IF(Tabla1[[#This Row],[Código_Actividad]]="","",CONCATENATE(Tabla1[[#This Row],[POA]],".",Tabla1[[#This Row],[SRS]],".",Tabla1[[#This Row],[AREA]],".",Tabla1[[#This Row],[TIPO]]))</f>
        <v/>
      </c>
      <c r="C39" s="14" t="s">
        <v>506</v>
      </c>
      <c r="D39" s="14" t="s">
        <v>506</v>
      </c>
      <c r="E39" s="14" t="s">
        <v>506</v>
      </c>
      <c r="F39" s="14" t="s">
        <v>506</v>
      </c>
      <c r="G39" s="285"/>
      <c r="H39" s="283" t="str">
        <f>IFERROR(VLOOKUP(Tabla1[[#This Row],[Código_Actividad]],PPNE2!$C$9:$D$131,2,FALSE),"")</f>
        <v/>
      </c>
      <c r="I39" s="247"/>
      <c r="J39" s="247"/>
      <c r="K39" s="288" t="str">
        <f>IFERROR(VLOOKUP(Tabla1[[#This Row],[Descripción]],Insumos!$C$2:$F$520,2,),"")</f>
        <v/>
      </c>
      <c r="L39" s="284"/>
      <c r="M39" s="289" t="str">
        <f>IFERROR(VLOOKUP(Tabla1[[#This Row],[Descripción]],Insumos!$C$2:$F$520,3,),"")</f>
        <v/>
      </c>
      <c r="N39" s="293">
        <f>IFERROR(+Tabla1[[#This Row],[Precio Unitario]]*Tabla1[[#This Row],[Cantidad de Insumos]],0)</f>
        <v>0</v>
      </c>
      <c r="O39" s="294" t="str">
        <f>IFERROR(VLOOKUP(Tabla1[[#This Row],[Descripción]],Insumos!$C$2:$F$520,4,),"")</f>
        <v/>
      </c>
      <c r="P39" s="247"/>
      <c r="R39" s="287" t="str">
        <f>IFERROR(VLOOKUP(Tabla1[[#This Row],[Insumos]],Insumos2!$C$5:$D$48,2,),"")</f>
        <v/>
      </c>
    </row>
    <row r="40" spans="2:18" ht="12.75" x14ac:dyDescent="0.2">
      <c r="B40" s="14" t="str">
        <f>IF(Tabla1[[#This Row],[Código_Actividad]]="","",CONCATENATE(Tabla1[[#This Row],[POA]],".",Tabla1[[#This Row],[SRS]],".",Tabla1[[#This Row],[AREA]],".",Tabla1[[#This Row],[TIPO]]))</f>
        <v/>
      </c>
      <c r="C40" s="14" t="s">
        <v>506</v>
      </c>
      <c r="D40" s="14" t="s">
        <v>506</v>
      </c>
      <c r="E40" s="14" t="s">
        <v>506</v>
      </c>
      <c r="F40" s="14" t="s">
        <v>506</v>
      </c>
      <c r="G40" s="285"/>
      <c r="H40" s="283" t="str">
        <f>IFERROR(VLOOKUP(Tabla1[[#This Row],[Código_Actividad]],PPNE2!$C$9:$D$131,2,FALSE),"")</f>
        <v/>
      </c>
      <c r="I40" s="247"/>
      <c r="J40" s="247"/>
      <c r="K40" s="288" t="str">
        <f>IFERROR(VLOOKUP(Tabla1[[#This Row],[Descripción]],Insumos!$C$2:$F$520,2,),"")</f>
        <v/>
      </c>
      <c r="L40" s="284"/>
      <c r="M40" s="289" t="str">
        <f>IFERROR(VLOOKUP(Tabla1[[#This Row],[Descripción]],Insumos!$C$2:$F$520,3,),"")</f>
        <v/>
      </c>
      <c r="N40" s="293">
        <f>IFERROR(+Tabla1[[#This Row],[Precio Unitario]]*Tabla1[[#This Row],[Cantidad de Insumos]],0)</f>
        <v>0</v>
      </c>
      <c r="O40" s="294" t="str">
        <f>IFERROR(VLOOKUP(Tabla1[[#This Row],[Descripción]],Insumos!$C$2:$F$520,4,),"")</f>
        <v/>
      </c>
      <c r="P40" s="247"/>
      <c r="R40" s="287" t="str">
        <f>IFERROR(VLOOKUP(Tabla1[[#This Row],[Insumos]],Insumos2!$C$5:$D$48,2,),"")</f>
        <v/>
      </c>
    </row>
    <row r="41" spans="2:18" ht="12.75" x14ac:dyDescent="0.2">
      <c r="B41" s="14" t="str">
        <f>IF(Tabla1[[#This Row],[Código_Actividad]]="","",CONCATENATE(Tabla1[[#This Row],[POA]],".",Tabla1[[#This Row],[SRS]],".",Tabla1[[#This Row],[AREA]],".",Tabla1[[#This Row],[TIPO]]))</f>
        <v/>
      </c>
      <c r="C41" s="14" t="s">
        <v>506</v>
      </c>
      <c r="D41" s="14" t="s">
        <v>506</v>
      </c>
      <c r="E41" s="14" t="s">
        <v>506</v>
      </c>
      <c r="F41" s="14" t="s">
        <v>506</v>
      </c>
      <c r="G41" s="285"/>
      <c r="H41" s="283" t="str">
        <f>IFERROR(VLOOKUP(Tabla1[[#This Row],[Código_Actividad]],PPNE2!$C$9:$D$131,2,FALSE),"")</f>
        <v/>
      </c>
      <c r="I41" s="247"/>
      <c r="J41" s="247"/>
      <c r="K41" s="288" t="str">
        <f>IFERROR(VLOOKUP(Tabla1[[#This Row],[Descripción]],Insumos!$C$2:$F$520,2,),"")</f>
        <v/>
      </c>
      <c r="L41" s="284"/>
      <c r="M41" s="289" t="str">
        <f>IFERROR(VLOOKUP(Tabla1[[#This Row],[Descripción]],Insumos!$C$2:$F$520,3,),"")</f>
        <v/>
      </c>
      <c r="N41" s="293">
        <f>IFERROR(+Tabla1[[#This Row],[Precio Unitario]]*Tabla1[[#This Row],[Cantidad de Insumos]],0)</f>
        <v>0</v>
      </c>
      <c r="O41" s="294" t="str">
        <f>IFERROR(VLOOKUP(Tabla1[[#This Row],[Descripción]],Insumos!$C$2:$F$520,4,),"")</f>
        <v/>
      </c>
      <c r="P41" s="247"/>
      <c r="R41" s="287" t="str">
        <f>IFERROR(VLOOKUP(Tabla1[[#This Row],[Insumos]],Insumos2!$C$5:$D$48,2,),"")</f>
        <v/>
      </c>
    </row>
    <row r="42" spans="2:18" ht="12.75" x14ac:dyDescent="0.2">
      <c r="B42" s="14" t="str">
        <f>IF(Tabla1[[#This Row],[Código_Actividad]]="","",CONCATENATE(Tabla1[[#This Row],[POA]],".",Tabla1[[#This Row],[SRS]],".",Tabla1[[#This Row],[AREA]],".",Tabla1[[#This Row],[TIPO]]))</f>
        <v/>
      </c>
      <c r="C42" s="14" t="s">
        <v>506</v>
      </c>
      <c r="D42" s="14" t="s">
        <v>506</v>
      </c>
      <c r="E42" s="14" t="s">
        <v>506</v>
      </c>
      <c r="F42" s="14" t="s">
        <v>506</v>
      </c>
      <c r="G42" s="285"/>
      <c r="H42" s="283" t="str">
        <f>IFERROR(VLOOKUP(Tabla1[[#This Row],[Código_Actividad]],PPNE2!$C$9:$D$131,2,FALSE),"")</f>
        <v/>
      </c>
      <c r="I42" s="247"/>
      <c r="J42" s="247"/>
      <c r="K42" s="288" t="str">
        <f>IFERROR(VLOOKUP(Tabla1[[#This Row],[Descripción]],Insumos!$C$2:$F$520,2,),"")</f>
        <v/>
      </c>
      <c r="L42" s="284"/>
      <c r="M42" s="289" t="str">
        <f>IFERROR(VLOOKUP(Tabla1[[#This Row],[Descripción]],Insumos!$C$2:$F$520,3,),"")</f>
        <v/>
      </c>
      <c r="N42" s="293">
        <f>IFERROR(+Tabla1[[#This Row],[Precio Unitario]]*Tabla1[[#This Row],[Cantidad de Insumos]],0)</f>
        <v>0</v>
      </c>
      <c r="O42" s="294" t="str">
        <f>IFERROR(VLOOKUP(Tabla1[[#This Row],[Descripción]],Insumos!$C$2:$F$520,4,),"")</f>
        <v/>
      </c>
      <c r="P42" s="247"/>
      <c r="R42" s="287" t="str">
        <f>IFERROR(VLOOKUP(Tabla1[[#This Row],[Insumos]],Insumos2!$C$5:$D$48,2,),"")</f>
        <v/>
      </c>
    </row>
    <row r="43" spans="2:18" ht="12.75" x14ac:dyDescent="0.2">
      <c r="B43" s="14" t="str">
        <f>IF(Tabla1[[#This Row],[Código_Actividad]]="","",CONCATENATE(Tabla1[[#This Row],[POA]],".",Tabla1[[#This Row],[SRS]],".",Tabla1[[#This Row],[AREA]],".",Tabla1[[#This Row],[TIPO]]))</f>
        <v/>
      </c>
      <c r="C43" s="14" t="s">
        <v>506</v>
      </c>
      <c r="D43" s="14" t="s">
        <v>506</v>
      </c>
      <c r="E43" s="14" t="s">
        <v>506</v>
      </c>
      <c r="F43" s="14" t="s">
        <v>506</v>
      </c>
      <c r="G43" s="285"/>
      <c r="H43" s="283" t="str">
        <f>IFERROR(VLOOKUP(Tabla1[[#This Row],[Código_Actividad]],PPNE2!$C$9:$D$131,2,FALSE),"")</f>
        <v/>
      </c>
      <c r="I43" s="247"/>
      <c r="J43" s="247"/>
      <c r="K43" s="288" t="str">
        <f>IFERROR(VLOOKUP(Tabla1[[#This Row],[Descripción]],Insumos!$C$2:$F$520,2,),"")</f>
        <v/>
      </c>
      <c r="L43" s="284"/>
      <c r="M43" s="289" t="str">
        <f>IFERROR(VLOOKUP(Tabla1[[#This Row],[Descripción]],Insumos!$C$2:$F$520,3,),"")</f>
        <v/>
      </c>
      <c r="N43" s="293">
        <f>IFERROR(+Tabla1[[#This Row],[Precio Unitario]]*Tabla1[[#This Row],[Cantidad de Insumos]],0)</f>
        <v>0</v>
      </c>
      <c r="O43" s="294" t="str">
        <f>IFERROR(VLOOKUP(Tabla1[[#This Row],[Descripción]],Insumos!$C$2:$F$520,4,),"")</f>
        <v/>
      </c>
      <c r="P43" s="247"/>
      <c r="R43" s="287" t="str">
        <f>IFERROR(VLOOKUP(Tabla1[[#This Row],[Insumos]],Insumos2!$C$5:$D$48,2,),"")</f>
        <v/>
      </c>
    </row>
    <row r="44" spans="2:18" ht="12.75" x14ac:dyDescent="0.2">
      <c r="B44" s="14" t="str">
        <f>IF(Tabla1[[#This Row],[Código_Actividad]]="","",CONCATENATE(Tabla1[[#This Row],[POA]],".",Tabla1[[#This Row],[SRS]],".",Tabla1[[#This Row],[AREA]],".",Tabla1[[#This Row],[TIPO]]))</f>
        <v/>
      </c>
      <c r="C44" s="14" t="s">
        <v>506</v>
      </c>
      <c r="D44" s="14" t="s">
        <v>506</v>
      </c>
      <c r="E44" s="14" t="s">
        <v>506</v>
      </c>
      <c r="F44" s="14" t="s">
        <v>506</v>
      </c>
      <c r="G44" s="285"/>
      <c r="H44" s="283" t="str">
        <f>IFERROR(VLOOKUP(Tabla1[[#This Row],[Código_Actividad]],PPNE2!$C$9:$D$131,2,FALSE),"")</f>
        <v/>
      </c>
      <c r="I44" s="247"/>
      <c r="J44" s="247"/>
      <c r="K44" s="288" t="str">
        <f>IFERROR(VLOOKUP(Tabla1[[#This Row],[Descripción]],Insumos!$C$2:$F$520,2,),"")</f>
        <v/>
      </c>
      <c r="L44" s="284"/>
      <c r="M44" s="289" t="str">
        <f>IFERROR(VLOOKUP(Tabla1[[#This Row],[Descripción]],Insumos!$C$2:$F$520,3,),"")</f>
        <v/>
      </c>
      <c r="N44" s="293">
        <f>IFERROR(+Tabla1[[#This Row],[Precio Unitario]]*Tabla1[[#This Row],[Cantidad de Insumos]],0)</f>
        <v>0</v>
      </c>
      <c r="O44" s="294" t="str">
        <f>IFERROR(VLOOKUP(Tabla1[[#This Row],[Descripción]],Insumos!$C$2:$F$520,4,),"")</f>
        <v/>
      </c>
      <c r="P44" s="247"/>
      <c r="R44" s="287" t="str">
        <f>IFERROR(VLOOKUP(Tabla1[[#This Row],[Insumos]],Insumos2!$C$5:$D$48,2,),"")</f>
        <v/>
      </c>
    </row>
    <row r="45" spans="2:18" ht="12.75" x14ac:dyDescent="0.2">
      <c r="B45" s="14" t="str">
        <f>IF(Tabla1[[#This Row],[Código_Actividad]]="","",CONCATENATE(Tabla1[[#This Row],[POA]],".",Tabla1[[#This Row],[SRS]],".",Tabla1[[#This Row],[AREA]],".",Tabla1[[#This Row],[TIPO]]))</f>
        <v/>
      </c>
      <c r="C45" s="14" t="s">
        <v>506</v>
      </c>
      <c r="D45" s="14" t="s">
        <v>506</v>
      </c>
      <c r="E45" s="14" t="s">
        <v>506</v>
      </c>
      <c r="F45" s="14" t="s">
        <v>506</v>
      </c>
      <c r="G45" s="285"/>
      <c r="H45" s="283" t="str">
        <f>IFERROR(VLOOKUP(Tabla1[[#This Row],[Código_Actividad]],PPNE2!$C$9:$D$131,2,FALSE),"")</f>
        <v/>
      </c>
      <c r="I45" s="247"/>
      <c r="J45" s="247"/>
      <c r="K45" s="288" t="str">
        <f>IFERROR(VLOOKUP(Tabla1[[#This Row],[Descripción]],Insumos!$C$2:$F$520,2,),"")</f>
        <v/>
      </c>
      <c r="L45" s="284"/>
      <c r="M45" s="289" t="str">
        <f>IFERROR(VLOOKUP(Tabla1[[#This Row],[Descripción]],Insumos!$C$2:$F$520,3,),"")</f>
        <v/>
      </c>
      <c r="N45" s="293">
        <f>IFERROR(+Tabla1[[#This Row],[Precio Unitario]]*Tabla1[[#This Row],[Cantidad de Insumos]],0)</f>
        <v>0</v>
      </c>
      <c r="O45" s="294" t="str">
        <f>IFERROR(VLOOKUP(Tabla1[[#This Row],[Descripción]],Insumos!$C$2:$F$520,4,),"")</f>
        <v/>
      </c>
      <c r="P45" s="247"/>
      <c r="R45" s="287" t="str">
        <f>IFERROR(VLOOKUP(Tabla1[[#This Row],[Insumos]],Insumos2!$C$5:$D$48,2,),"")</f>
        <v/>
      </c>
    </row>
    <row r="46" spans="2:18" ht="12.75" x14ac:dyDescent="0.2">
      <c r="B46" s="14" t="str">
        <f>IF(Tabla1[[#This Row],[Código_Actividad]]="","",CONCATENATE(Tabla1[[#This Row],[POA]],".",Tabla1[[#This Row],[SRS]],".",Tabla1[[#This Row],[AREA]],".",Tabla1[[#This Row],[TIPO]]))</f>
        <v/>
      </c>
      <c r="C46" s="14" t="s">
        <v>506</v>
      </c>
      <c r="D46" s="14" t="s">
        <v>506</v>
      </c>
      <c r="E46" s="14" t="s">
        <v>506</v>
      </c>
      <c r="F46" s="14" t="s">
        <v>506</v>
      </c>
      <c r="G46" s="285"/>
      <c r="H46" s="283" t="str">
        <f>IFERROR(VLOOKUP(Tabla1[[#This Row],[Código_Actividad]],PPNE2!$C$9:$D$131,2,FALSE),"")</f>
        <v/>
      </c>
      <c r="I46" s="247"/>
      <c r="J46" s="247"/>
      <c r="K46" s="288" t="str">
        <f>IFERROR(VLOOKUP(Tabla1[[#This Row],[Descripción]],Insumos!$C$2:$F$520,2,),"")</f>
        <v/>
      </c>
      <c r="L46" s="284"/>
      <c r="M46" s="289" t="str">
        <f>IFERROR(VLOOKUP(Tabla1[[#This Row],[Descripción]],Insumos!$C$2:$F$520,3,),"")</f>
        <v/>
      </c>
      <c r="N46" s="293">
        <f>IFERROR(+Tabla1[[#This Row],[Precio Unitario]]*Tabla1[[#This Row],[Cantidad de Insumos]],0)</f>
        <v>0</v>
      </c>
      <c r="O46" s="294" t="str">
        <f>IFERROR(VLOOKUP(Tabla1[[#This Row],[Descripción]],Insumos!$C$2:$F$520,4,),"")</f>
        <v/>
      </c>
      <c r="P46" s="247"/>
      <c r="R46" s="287" t="str">
        <f>IFERROR(VLOOKUP(Tabla1[[#This Row],[Insumos]],Insumos2!$C$5:$D$48,2,),"")</f>
        <v/>
      </c>
    </row>
    <row r="47" spans="2:18" ht="12.75" x14ac:dyDescent="0.2">
      <c r="B47" s="14" t="str">
        <f>IF(Tabla1[[#This Row],[Código_Actividad]]="","",CONCATENATE(Tabla1[[#This Row],[POA]],".",Tabla1[[#This Row],[SRS]],".",Tabla1[[#This Row],[AREA]],".",Tabla1[[#This Row],[TIPO]]))</f>
        <v/>
      </c>
      <c r="C47" s="14" t="s">
        <v>506</v>
      </c>
      <c r="D47" s="14" t="s">
        <v>506</v>
      </c>
      <c r="E47" s="14" t="s">
        <v>506</v>
      </c>
      <c r="F47" s="14" t="s">
        <v>506</v>
      </c>
      <c r="G47" s="285"/>
      <c r="H47" s="283" t="str">
        <f>IFERROR(VLOOKUP(Tabla1[[#This Row],[Código_Actividad]],PPNE2!$C$9:$D$131,2,FALSE),"")</f>
        <v/>
      </c>
      <c r="I47" s="247"/>
      <c r="J47" s="247"/>
      <c r="K47" s="288" t="str">
        <f>IFERROR(VLOOKUP(Tabla1[[#This Row],[Descripción]],Insumos!$C$2:$F$520,2,),"")</f>
        <v/>
      </c>
      <c r="L47" s="284"/>
      <c r="M47" s="289" t="str">
        <f>IFERROR(VLOOKUP(Tabla1[[#This Row],[Descripción]],Insumos!$C$2:$F$520,3,),"")</f>
        <v/>
      </c>
      <c r="N47" s="293">
        <f>IFERROR(+Tabla1[[#This Row],[Precio Unitario]]*Tabla1[[#This Row],[Cantidad de Insumos]],0)</f>
        <v>0</v>
      </c>
      <c r="O47" s="294" t="str">
        <f>IFERROR(VLOOKUP(Tabla1[[#This Row],[Descripción]],Insumos!$C$2:$F$520,4,),"")</f>
        <v/>
      </c>
      <c r="P47" s="247"/>
      <c r="R47" s="287" t="str">
        <f>IFERROR(VLOOKUP(Tabla1[[#This Row],[Insumos]],Insumos2!$C$5:$D$48,2,),"")</f>
        <v/>
      </c>
    </row>
    <row r="48" spans="2:18" ht="12.75" x14ac:dyDescent="0.2">
      <c r="B48" s="14" t="str">
        <f>IF(Tabla1[[#This Row],[Código_Actividad]]="","",CONCATENATE(Tabla1[[#This Row],[POA]],".",Tabla1[[#This Row],[SRS]],".",Tabla1[[#This Row],[AREA]],".",Tabla1[[#This Row],[TIPO]]))</f>
        <v/>
      </c>
      <c r="C48" s="14" t="s">
        <v>506</v>
      </c>
      <c r="D48" s="14" t="s">
        <v>506</v>
      </c>
      <c r="E48" s="14" t="s">
        <v>506</v>
      </c>
      <c r="F48" s="14" t="s">
        <v>506</v>
      </c>
      <c r="G48" s="285"/>
      <c r="H48" s="283" t="str">
        <f>IFERROR(VLOOKUP(Tabla1[[#This Row],[Código_Actividad]],PPNE2!$C$9:$D$131,2,FALSE),"")</f>
        <v/>
      </c>
      <c r="I48" s="247"/>
      <c r="J48" s="247"/>
      <c r="K48" s="288" t="str">
        <f>IFERROR(VLOOKUP(Tabla1[[#This Row],[Descripción]],Insumos!$C$2:$F$520,2,),"")</f>
        <v/>
      </c>
      <c r="L48" s="284"/>
      <c r="M48" s="289" t="str">
        <f>IFERROR(VLOOKUP(Tabla1[[#This Row],[Descripción]],Insumos!$C$2:$F$520,3,),"")</f>
        <v/>
      </c>
      <c r="N48" s="293">
        <f>IFERROR(+Tabla1[[#This Row],[Precio Unitario]]*Tabla1[[#This Row],[Cantidad de Insumos]],0)</f>
        <v>0</v>
      </c>
      <c r="O48" s="294" t="str">
        <f>IFERROR(VLOOKUP(Tabla1[[#This Row],[Descripción]],Insumos!$C$2:$F$520,4,),"")</f>
        <v/>
      </c>
      <c r="P48" s="247"/>
      <c r="R48" s="287" t="str">
        <f>IFERROR(VLOOKUP(Tabla1[[#This Row],[Insumos]],Insumos2!$C$5:$D$48,2,),"")</f>
        <v/>
      </c>
    </row>
    <row r="49" spans="2:18" ht="12.75" x14ac:dyDescent="0.2">
      <c r="B49" s="14" t="str">
        <f>IF(Tabla1[[#This Row],[Código_Actividad]]="","",CONCATENATE(Tabla1[[#This Row],[POA]],".",Tabla1[[#This Row],[SRS]],".",Tabla1[[#This Row],[AREA]],".",Tabla1[[#This Row],[TIPO]]))</f>
        <v/>
      </c>
      <c r="C49" s="14" t="s">
        <v>506</v>
      </c>
      <c r="D49" s="14" t="s">
        <v>506</v>
      </c>
      <c r="E49" s="14" t="s">
        <v>506</v>
      </c>
      <c r="F49" s="14" t="s">
        <v>506</v>
      </c>
      <c r="G49" s="285"/>
      <c r="H49" s="283" t="str">
        <f>IFERROR(VLOOKUP(Tabla1[[#This Row],[Código_Actividad]],PPNE2!$C$9:$D$131,2,FALSE),"")</f>
        <v/>
      </c>
      <c r="I49" s="247"/>
      <c r="J49" s="247"/>
      <c r="K49" s="288" t="str">
        <f>IFERROR(VLOOKUP(Tabla1[[#This Row],[Descripción]],Insumos!$C$2:$F$520,2,),"")</f>
        <v/>
      </c>
      <c r="L49" s="284"/>
      <c r="M49" s="289" t="str">
        <f>IFERROR(VLOOKUP(Tabla1[[#This Row],[Descripción]],Insumos!$C$2:$F$520,3,),"")</f>
        <v/>
      </c>
      <c r="N49" s="293">
        <f>IFERROR(+Tabla1[[#This Row],[Precio Unitario]]*Tabla1[[#This Row],[Cantidad de Insumos]],0)</f>
        <v>0</v>
      </c>
      <c r="O49" s="294" t="str">
        <f>IFERROR(VLOOKUP(Tabla1[[#This Row],[Descripción]],Insumos!$C$2:$F$520,4,),"")</f>
        <v/>
      </c>
      <c r="P49" s="247"/>
      <c r="R49" s="287" t="str">
        <f>IFERROR(VLOOKUP(Tabla1[[#This Row],[Insumos]],Insumos2!$C$5:$D$48,2,),"")</f>
        <v/>
      </c>
    </row>
    <row r="50" spans="2:18" ht="12.75" x14ac:dyDescent="0.2">
      <c r="B50" s="14" t="str">
        <f>IF(Tabla1[[#This Row],[Código_Actividad]]="","",CONCATENATE(Tabla1[[#This Row],[POA]],".",Tabla1[[#This Row],[SRS]],".",Tabla1[[#This Row],[AREA]],".",Tabla1[[#This Row],[TIPO]]))</f>
        <v/>
      </c>
      <c r="C50" s="14" t="s">
        <v>506</v>
      </c>
      <c r="D50" s="14" t="s">
        <v>506</v>
      </c>
      <c r="E50" s="14" t="s">
        <v>506</v>
      </c>
      <c r="F50" s="14" t="s">
        <v>506</v>
      </c>
      <c r="G50" s="285"/>
      <c r="H50" s="283" t="str">
        <f>IFERROR(VLOOKUP(Tabla1[[#This Row],[Código_Actividad]],PPNE2!$C$9:$D$131,2,FALSE),"")</f>
        <v/>
      </c>
      <c r="I50" s="247"/>
      <c r="J50" s="247"/>
      <c r="K50" s="288" t="str">
        <f>IFERROR(VLOOKUP(Tabla1[[#This Row],[Descripción]],Insumos!$C$2:$F$520,2,),"")</f>
        <v/>
      </c>
      <c r="L50" s="284"/>
      <c r="M50" s="289" t="str">
        <f>IFERROR(VLOOKUP(Tabla1[[#This Row],[Descripción]],Insumos!$C$2:$F$520,3,),"")</f>
        <v/>
      </c>
      <c r="N50" s="293">
        <f>IFERROR(+Tabla1[[#This Row],[Precio Unitario]]*Tabla1[[#This Row],[Cantidad de Insumos]],0)</f>
        <v>0</v>
      </c>
      <c r="O50" s="294" t="str">
        <f>IFERROR(VLOOKUP(Tabla1[[#This Row],[Descripción]],Insumos!$C$2:$F$520,4,),"")</f>
        <v/>
      </c>
      <c r="P50" s="247"/>
      <c r="R50" s="287" t="str">
        <f>IFERROR(VLOOKUP(Tabla1[[#This Row],[Insumos]],Insumos2!$C$5:$D$48,2,),"")</f>
        <v/>
      </c>
    </row>
    <row r="51" spans="2:18" ht="12.75" x14ac:dyDescent="0.2">
      <c r="B51" s="14" t="str">
        <f>IF(Tabla1[[#This Row],[Código_Actividad]]="","",CONCATENATE(Tabla1[[#This Row],[POA]],".",Tabla1[[#This Row],[SRS]],".",Tabla1[[#This Row],[AREA]],".",Tabla1[[#This Row],[TIPO]]))</f>
        <v/>
      </c>
      <c r="C51" s="14" t="s">
        <v>506</v>
      </c>
      <c r="D51" s="14" t="s">
        <v>506</v>
      </c>
      <c r="E51" s="14" t="s">
        <v>506</v>
      </c>
      <c r="F51" s="14" t="s">
        <v>506</v>
      </c>
      <c r="G51" s="285"/>
      <c r="H51" s="283" t="str">
        <f>IFERROR(VLOOKUP(Tabla1[[#This Row],[Código_Actividad]],PPNE2!$C$9:$D$131,2,FALSE),"")</f>
        <v/>
      </c>
      <c r="I51" s="247"/>
      <c r="J51" s="247"/>
      <c r="K51" s="288" t="str">
        <f>IFERROR(VLOOKUP(Tabla1[[#This Row],[Descripción]],Insumos!$C$2:$F$520,2,),"")</f>
        <v/>
      </c>
      <c r="L51" s="284"/>
      <c r="M51" s="289" t="str">
        <f>IFERROR(VLOOKUP(Tabla1[[#This Row],[Descripción]],Insumos!$C$2:$F$520,3,),"")</f>
        <v/>
      </c>
      <c r="N51" s="293">
        <f>IFERROR(+Tabla1[[#This Row],[Precio Unitario]]*Tabla1[[#This Row],[Cantidad de Insumos]],0)</f>
        <v>0</v>
      </c>
      <c r="O51" s="294" t="str">
        <f>IFERROR(VLOOKUP(Tabla1[[#This Row],[Descripción]],Insumos!$C$2:$F$520,4,),"")</f>
        <v/>
      </c>
      <c r="P51" s="247"/>
      <c r="R51" s="287" t="str">
        <f>IFERROR(VLOOKUP(Tabla1[[#This Row],[Insumos]],Insumos2!$C$5:$D$48,2,),"")</f>
        <v/>
      </c>
    </row>
    <row r="52" spans="2:18" ht="12.75" x14ac:dyDescent="0.2">
      <c r="B52" s="14" t="str">
        <f>IF(Tabla1[[#This Row],[Código_Actividad]]="","",CONCATENATE(Tabla1[[#This Row],[POA]],".",Tabla1[[#This Row],[SRS]],".",Tabla1[[#This Row],[AREA]],".",Tabla1[[#This Row],[TIPO]]))</f>
        <v/>
      </c>
      <c r="C52" s="14" t="s">
        <v>506</v>
      </c>
      <c r="D52" s="14" t="s">
        <v>506</v>
      </c>
      <c r="E52" s="14" t="s">
        <v>506</v>
      </c>
      <c r="F52" s="14" t="s">
        <v>506</v>
      </c>
      <c r="G52" s="285"/>
      <c r="H52" s="283" t="str">
        <f>IFERROR(VLOOKUP(Tabla1[[#This Row],[Código_Actividad]],PPNE2!$C$9:$D$131,2,FALSE),"")</f>
        <v/>
      </c>
      <c r="I52" s="247"/>
      <c r="J52" s="247"/>
      <c r="K52" s="288" t="str">
        <f>IFERROR(VLOOKUP(Tabla1[[#This Row],[Descripción]],Insumos!$C$2:$F$520,2,),"")</f>
        <v/>
      </c>
      <c r="L52" s="284"/>
      <c r="M52" s="289" t="str">
        <f>IFERROR(VLOOKUP(Tabla1[[#This Row],[Descripción]],Insumos!$C$2:$F$520,3,),"")</f>
        <v/>
      </c>
      <c r="N52" s="293">
        <f>IFERROR(+Tabla1[[#This Row],[Precio Unitario]]*Tabla1[[#This Row],[Cantidad de Insumos]],0)</f>
        <v>0</v>
      </c>
      <c r="O52" s="294" t="str">
        <f>IFERROR(VLOOKUP(Tabla1[[#This Row],[Descripción]],Insumos!$C$2:$F$520,4,),"")</f>
        <v/>
      </c>
      <c r="P52" s="247"/>
      <c r="R52" s="287" t="str">
        <f>IFERROR(VLOOKUP(Tabla1[[#This Row],[Insumos]],Insumos2!$C$5:$D$48,2,),"")</f>
        <v/>
      </c>
    </row>
    <row r="53" spans="2:18" ht="12.75" x14ac:dyDescent="0.2">
      <c r="B53" s="14" t="str">
        <f>IF(Tabla1[[#This Row],[Código_Actividad]]="","",CONCATENATE(Tabla1[[#This Row],[POA]],".",Tabla1[[#This Row],[SRS]],".",Tabla1[[#This Row],[AREA]],".",Tabla1[[#This Row],[TIPO]]))</f>
        <v/>
      </c>
      <c r="C53" s="14" t="s">
        <v>506</v>
      </c>
      <c r="D53" s="14" t="s">
        <v>506</v>
      </c>
      <c r="E53" s="14" t="s">
        <v>506</v>
      </c>
      <c r="F53" s="14" t="s">
        <v>506</v>
      </c>
      <c r="G53" s="285"/>
      <c r="H53" s="283" t="str">
        <f>IFERROR(VLOOKUP(Tabla1[[#This Row],[Código_Actividad]],PPNE2!$C$9:$D$131,2,FALSE),"")</f>
        <v/>
      </c>
      <c r="I53" s="247"/>
      <c r="J53" s="247"/>
      <c r="K53" s="288" t="str">
        <f>IFERROR(VLOOKUP(Tabla1[[#This Row],[Descripción]],Insumos!$C$2:$F$520,2,),"")</f>
        <v/>
      </c>
      <c r="L53" s="284"/>
      <c r="M53" s="289" t="str">
        <f>IFERROR(VLOOKUP(Tabla1[[#This Row],[Descripción]],Insumos!$C$2:$F$520,3,),"")</f>
        <v/>
      </c>
      <c r="N53" s="293">
        <f>IFERROR(+Tabla1[[#This Row],[Precio Unitario]]*Tabla1[[#This Row],[Cantidad de Insumos]],0)</f>
        <v>0</v>
      </c>
      <c r="O53" s="294" t="str">
        <f>IFERROR(VLOOKUP(Tabla1[[#This Row],[Descripción]],Insumos!$C$2:$F$520,4,),"")</f>
        <v/>
      </c>
      <c r="P53" s="247"/>
      <c r="R53" s="287" t="str">
        <f>IFERROR(VLOOKUP(Tabla1[[#This Row],[Insumos]],Insumos2!$C$5:$D$48,2,),"")</f>
        <v/>
      </c>
    </row>
    <row r="54" spans="2:18" ht="12.75" x14ac:dyDescent="0.2">
      <c r="B54" s="14" t="str">
        <f>IF(Tabla1[[#This Row],[Código_Actividad]]="","",CONCATENATE(Tabla1[[#This Row],[POA]],".",Tabla1[[#This Row],[SRS]],".",Tabla1[[#This Row],[AREA]],".",Tabla1[[#This Row],[TIPO]]))</f>
        <v/>
      </c>
      <c r="C54" s="14" t="s">
        <v>506</v>
      </c>
      <c r="D54" s="14" t="s">
        <v>506</v>
      </c>
      <c r="E54" s="14" t="s">
        <v>506</v>
      </c>
      <c r="F54" s="14" t="s">
        <v>506</v>
      </c>
      <c r="G54" s="285"/>
      <c r="H54" s="283" t="str">
        <f>IFERROR(VLOOKUP(Tabla1[[#This Row],[Código_Actividad]],PPNE2!$C$9:$D$131,2,FALSE),"")</f>
        <v/>
      </c>
      <c r="I54" s="247"/>
      <c r="J54" s="247"/>
      <c r="K54" s="288" t="str">
        <f>IFERROR(VLOOKUP(Tabla1[[#This Row],[Descripción]],Insumos!$C$2:$F$520,2,),"")</f>
        <v/>
      </c>
      <c r="L54" s="284"/>
      <c r="M54" s="289" t="str">
        <f>IFERROR(VLOOKUP(Tabla1[[#This Row],[Descripción]],Insumos!$C$2:$F$520,3,),"")</f>
        <v/>
      </c>
      <c r="N54" s="293">
        <f>IFERROR(+Tabla1[[#This Row],[Precio Unitario]]*Tabla1[[#This Row],[Cantidad de Insumos]],0)</f>
        <v>0</v>
      </c>
      <c r="O54" s="294" t="str">
        <f>IFERROR(VLOOKUP(Tabla1[[#This Row],[Descripción]],Insumos!$C$2:$F$520,4,),"")</f>
        <v/>
      </c>
      <c r="P54" s="247"/>
      <c r="R54" s="287" t="str">
        <f>IFERROR(VLOOKUP(Tabla1[[#This Row],[Insumos]],Insumos2!$C$5:$D$48,2,),"")</f>
        <v/>
      </c>
    </row>
    <row r="55" spans="2:18" ht="12.75" x14ac:dyDescent="0.2">
      <c r="B55" s="14" t="str">
        <f>IF(Tabla1[[#This Row],[Código_Actividad]]="","",CONCATENATE(Tabla1[[#This Row],[POA]],".",Tabla1[[#This Row],[SRS]],".",Tabla1[[#This Row],[AREA]],".",Tabla1[[#This Row],[TIPO]]))</f>
        <v/>
      </c>
      <c r="C55" s="14" t="s">
        <v>506</v>
      </c>
      <c r="D55" s="14" t="s">
        <v>506</v>
      </c>
      <c r="E55" s="14" t="s">
        <v>506</v>
      </c>
      <c r="F55" s="14" t="s">
        <v>506</v>
      </c>
      <c r="G55" s="285"/>
      <c r="H55" s="283" t="str">
        <f>IFERROR(VLOOKUP(Tabla1[[#This Row],[Código_Actividad]],PPNE2!$C$9:$D$131,2,FALSE),"")</f>
        <v/>
      </c>
      <c r="I55" s="247"/>
      <c r="J55" s="247"/>
      <c r="K55" s="288" t="str">
        <f>IFERROR(VLOOKUP(Tabla1[[#This Row],[Descripción]],Insumos!$C$2:$F$520,2,),"")</f>
        <v/>
      </c>
      <c r="L55" s="284"/>
      <c r="M55" s="289" t="str">
        <f>IFERROR(VLOOKUP(Tabla1[[#This Row],[Descripción]],Insumos!$C$2:$F$520,3,),"")</f>
        <v/>
      </c>
      <c r="N55" s="293">
        <f>IFERROR(+Tabla1[[#This Row],[Precio Unitario]]*Tabla1[[#This Row],[Cantidad de Insumos]],0)</f>
        <v>0</v>
      </c>
      <c r="O55" s="294" t="str">
        <f>IFERROR(VLOOKUP(Tabla1[[#This Row],[Descripción]],Insumos!$C$2:$F$520,4,),"")</f>
        <v/>
      </c>
      <c r="P55" s="247"/>
      <c r="R55" s="287" t="str">
        <f>IFERROR(VLOOKUP(Tabla1[[#This Row],[Insumos]],Insumos2!$C$5:$D$48,2,),"")</f>
        <v/>
      </c>
    </row>
    <row r="56" spans="2:18" ht="12.75" x14ac:dyDescent="0.2">
      <c r="B56" s="14" t="str">
        <f>IF(Tabla1[[#This Row],[Código_Actividad]]="","",CONCATENATE(Tabla1[[#This Row],[POA]],".",Tabla1[[#This Row],[SRS]],".",Tabla1[[#This Row],[AREA]],".",Tabla1[[#This Row],[TIPO]]))</f>
        <v/>
      </c>
      <c r="C56" s="14" t="s">
        <v>506</v>
      </c>
      <c r="D56" s="14" t="s">
        <v>506</v>
      </c>
      <c r="E56" s="14" t="s">
        <v>506</v>
      </c>
      <c r="F56" s="14" t="s">
        <v>506</v>
      </c>
      <c r="G56" s="285"/>
      <c r="H56" s="283" t="str">
        <f>IFERROR(VLOOKUP(Tabla1[[#This Row],[Código_Actividad]],PPNE2!$C$9:$D$131,2,FALSE),"")</f>
        <v/>
      </c>
      <c r="I56" s="247"/>
      <c r="J56" s="247"/>
      <c r="K56" s="288" t="str">
        <f>IFERROR(VLOOKUP(Tabla1[[#This Row],[Descripción]],Insumos!$C$2:$F$520,2,),"")</f>
        <v/>
      </c>
      <c r="L56" s="284"/>
      <c r="M56" s="289" t="str">
        <f>IFERROR(VLOOKUP(Tabla1[[#This Row],[Descripción]],Insumos!$C$2:$F$520,3,),"")</f>
        <v/>
      </c>
      <c r="N56" s="293">
        <f>IFERROR(+Tabla1[[#This Row],[Precio Unitario]]*Tabla1[[#This Row],[Cantidad de Insumos]],0)</f>
        <v>0</v>
      </c>
      <c r="O56" s="294" t="str">
        <f>IFERROR(VLOOKUP(Tabla1[[#This Row],[Descripción]],Insumos!$C$2:$F$520,4,),"")</f>
        <v/>
      </c>
      <c r="P56" s="247"/>
      <c r="R56" s="287" t="str">
        <f>IFERROR(VLOOKUP(Tabla1[[#This Row],[Insumos]],Insumos2!$C$5:$D$48,2,),"")</f>
        <v/>
      </c>
    </row>
    <row r="57" spans="2:18" ht="12.75" x14ac:dyDescent="0.2">
      <c r="B57" s="14" t="str">
        <f>IF(Tabla1[[#This Row],[Código_Actividad]]="","",CONCATENATE(Tabla1[[#This Row],[POA]],".",Tabla1[[#This Row],[SRS]],".",Tabla1[[#This Row],[AREA]],".",Tabla1[[#This Row],[TIPO]]))</f>
        <v/>
      </c>
      <c r="C57" s="14" t="s">
        <v>506</v>
      </c>
      <c r="D57" s="14" t="s">
        <v>506</v>
      </c>
      <c r="E57" s="14" t="s">
        <v>506</v>
      </c>
      <c r="F57" s="14" t="s">
        <v>506</v>
      </c>
      <c r="G57" s="285"/>
      <c r="H57" s="283" t="str">
        <f>IFERROR(VLOOKUP(Tabla1[[#This Row],[Código_Actividad]],PPNE2!$C$9:$D$131,2,FALSE),"")</f>
        <v/>
      </c>
      <c r="I57" s="247"/>
      <c r="J57" s="247"/>
      <c r="K57" s="288" t="str">
        <f>IFERROR(VLOOKUP(Tabla1[[#This Row],[Descripción]],Insumos!$C$2:$F$520,2,),"")</f>
        <v/>
      </c>
      <c r="L57" s="284"/>
      <c r="M57" s="289" t="str">
        <f>IFERROR(VLOOKUP(Tabla1[[#This Row],[Descripción]],Insumos!$C$2:$F$520,3,),"")</f>
        <v/>
      </c>
      <c r="N57" s="293">
        <f>IFERROR(+Tabla1[[#This Row],[Precio Unitario]]*Tabla1[[#This Row],[Cantidad de Insumos]],0)</f>
        <v>0</v>
      </c>
      <c r="O57" s="294" t="str">
        <f>IFERROR(VLOOKUP(Tabla1[[#This Row],[Descripción]],Insumos!$C$2:$F$520,4,),"")</f>
        <v/>
      </c>
      <c r="P57" s="247"/>
      <c r="R57" s="287" t="str">
        <f>IFERROR(VLOOKUP(Tabla1[[#This Row],[Insumos]],Insumos2!$C$5:$D$48,2,),"")</f>
        <v/>
      </c>
    </row>
    <row r="58" spans="2:18" ht="12.75" x14ac:dyDescent="0.2">
      <c r="B58" s="14" t="str">
        <f>IF(Tabla1[[#This Row],[Código_Actividad]]="","",CONCATENATE(Tabla1[[#This Row],[POA]],".",Tabla1[[#This Row],[SRS]],".",Tabla1[[#This Row],[AREA]],".",Tabla1[[#This Row],[TIPO]]))</f>
        <v/>
      </c>
      <c r="C58" s="14" t="s">
        <v>506</v>
      </c>
      <c r="D58" s="14" t="s">
        <v>506</v>
      </c>
      <c r="E58" s="14" t="s">
        <v>506</v>
      </c>
      <c r="F58" s="14" t="s">
        <v>506</v>
      </c>
      <c r="G58" s="285"/>
      <c r="H58" s="283" t="str">
        <f>IFERROR(VLOOKUP(Tabla1[[#This Row],[Código_Actividad]],PPNE2!$C$9:$D$131,2,FALSE),"")</f>
        <v/>
      </c>
      <c r="I58" s="247"/>
      <c r="J58" s="247"/>
      <c r="K58" s="288" t="str">
        <f>IFERROR(VLOOKUP(Tabla1[[#This Row],[Descripción]],Insumos!$C$2:$F$520,2,),"")</f>
        <v/>
      </c>
      <c r="L58" s="284"/>
      <c r="M58" s="289" t="str">
        <f>IFERROR(VLOOKUP(Tabla1[[#This Row],[Descripción]],Insumos!$C$2:$F$520,3,),"")</f>
        <v/>
      </c>
      <c r="N58" s="293">
        <f>IFERROR(+Tabla1[[#This Row],[Precio Unitario]]*Tabla1[[#This Row],[Cantidad de Insumos]],0)</f>
        <v>0</v>
      </c>
      <c r="O58" s="294" t="str">
        <f>IFERROR(VLOOKUP(Tabla1[[#This Row],[Descripción]],Insumos!$C$2:$F$520,4,),"")</f>
        <v/>
      </c>
      <c r="P58" s="247"/>
      <c r="R58" s="287" t="str">
        <f>IFERROR(VLOOKUP(Tabla1[[#This Row],[Insumos]],Insumos2!$C$5:$D$48,2,),"")</f>
        <v/>
      </c>
    </row>
    <row r="59" spans="2:18" ht="12.75" x14ac:dyDescent="0.2">
      <c r="B59" s="14" t="str">
        <f>IF(Tabla1[[#This Row],[Código_Actividad]]="","",CONCATENATE(Tabla1[[#This Row],[POA]],".",Tabla1[[#This Row],[SRS]],".",Tabla1[[#This Row],[AREA]],".",Tabla1[[#This Row],[TIPO]]))</f>
        <v/>
      </c>
      <c r="C59" s="14" t="s">
        <v>506</v>
      </c>
      <c r="D59" s="14" t="s">
        <v>506</v>
      </c>
      <c r="E59" s="14" t="s">
        <v>506</v>
      </c>
      <c r="F59" s="14" t="s">
        <v>506</v>
      </c>
      <c r="G59" s="285"/>
      <c r="H59" s="283" t="str">
        <f>IFERROR(VLOOKUP(Tabla1[[#This Row],[Código_Actividad]],PPNE2!$C$9:$D$131,2,FALSE),"")</f>
        <v/>
      </c>
      <c r="I59" s="247"/>
      <c r="J59" s="247"/>
      <c r="K59" s="288" t="str">
        <f>IFERROR(VLOOKUP(Tabla1[[#This Row],[Descripción]],Insumos!$C$2:$F$520,2,),"")</f>
        <v/>
      </c>
      <c r="L59" s="284"/>
      <c r="M59" s="289" t="str">
        <f>IFERROR(VLOOKUP(Tabla1[[#This Row],[Descripción]],Insumos!$C$2:$F$520,3,),"")</f>
        <v/>
      </c>
      <c r="N59" s="293">
        <f>IFERROR(+Tabla1[[#This Row],[Precio Unitario]]*Tabla1[[#This Row],[Cantidad de Insumos]],0)</f>
        <v>0</v>
      </c>
      <c r="O59" s="294" t="str">
        <f>IFERROR(VLOOKUP(Tabla1[[#This Row],[Descripción]],Insumos!$C$2:$F$520,4,),"")</f>
        <v/>
      </c>
      <c r="P59" s="247"/>
      <c r="R59" s="287" t="str">
        <f>IFERROR(VLOOKUP(Tabla1[[#This Row],[Insumos]],Insumos2!$C$5:$D$48,2,),"")</f>
        <v/>
      </c>
    </row>
    <row r="60" spans="2:18" ht="12.75" x14ac:dyDescent="0.2">
      <c r="B60" s="14" t="str">
        <f>IF(Tabla1[[#This Row],[Código_Actividad]]="","",CONCATENATE(Tabla1[[#This Row],[POA]],".",Tabla1[[#This Row],[SRS]],".",Tabla1[[#This Row],[AREA]],".",Tabla1[[#This Row],[TIPO]]))</f>
        <v/>
      </c>
      <c r="C60" s="14" t="s">
        <v>506</v>
      </c>
      <c r="D60" s="14" t="s">
        <v>506</v>
      </c>
      <c r="E60" s="14" t="s">
        <v>506</v>
      </c>
      <c r="F60" s="14" t="s">
        <v>506</v>
      </c>
      <c r="G60" s="285"/>
      <c r="H60" s="283" t="str">
        <f>IFERROR(VLOOKUP(Tabla1[[#This Row],[Código_Actividad]],PPNE2!$C$9:$D$131,2,FALSE),"")</f>
        <v/>
      </c>
      <c r="I60" s="247"/>
      <c r="J60" s="247"/>
      <c r="K60" s="288" t="str">
        <f>IFERROR(VLOOKUP(Tabla1[[#This Row],[Descripción]],Insumos!$C$2:$F$520,2,),"")</f>
        <v/>
      </c>
      <c r="L60" s="284"/>
      <c r="M60" s="289" t="str">
        <f>IFERROR(VLOOKUP(Tabla1[[#This Row],[Descripción]],Insumos!$C$2:$F$520,3,),"")</f>
        <v/>
      </c>
      <c r="N60" s="293">
        <f>IFERROR(+Tabla1[[#This Row],[Precio Unitario]]*Tabla1[[#This Row],[Cantidad de Insumos]],0)</f>
        <v>0</v>
      </c>
      <c r="O60" s="294" t="str">
        <f>IFERROR(VLOOKUP(Tabla1[[#This Row],[Descripción]],Insumos!$C$2:$F$520,4,),"")</f>
        <v/>
      </c>
      <c r="P60" s="247"/>
      <c r="R60" s="287" t="str">
        <f>IFERROR(VLOOKUP(Tabla1[[#This Row],[Insumos]],Insumos2!$C$5:$D$48,2,),"")</f>
        <v/>
      </c>
    </row>
    <row r="61" spans="2:18" ht="12.75" x14ac:dyDescent="0.2">
      <c r="B61" s="14" t="str">
        <f>IF(Tabla1[[#This Row],[Código_Actividad]]="","",CONCATENATE(Tabla1[[#This Row],[POA]],".",Tabla1[[#This Row],[SRS]],".",Tabla1[[#This Row],[AREA]],".",Tabla1[[#This Row],[TIPO]]))</f>
        <v/>
      </c>
      <c r="C61" s="14" t="s">
        <v>506</v>
      </c>
      <c r="D61" s="14" t="s">
        <v>506</v>
      </c>
      <c r="E61" s="14" t="s">
        <v>506</v>
      </c>
      <c r="F61" s="14" t="s">
        <v>506</v>
      </c>
      <c r="G61" s="285"/>
      <c r="H61" s="283" t="str">
        <f>IFERROR(VLOOKUP(Tabla1[[#This Row],[Código_Actividad]],PPNE2!$C$9:$D$131,2,FALSE),"")</f>
        <v/>
      </c>
      <c r="I61" s="247"/>
      <c r="J61" s="247"/>
      <c r="K61" s="288" t="str">
        <f>IFERROR(VLOOKUP(Tabla1[[#This Row],[Descripción]],Insumos!$C$2:$F$520,2,),"")</f>
        <v/>
      </c>
      <c r="L61" s="284"/>
      <c r="M61" s="289" t="str">
        <f>IFERROR(VLOOKUP(Tabla1[[#This Row],[Descripción]],Insumos!$C$2:$F$520,3,),"")</f>
        <v/>
      </c>
      <c r="N61" s="293">
        <f>IFERROR(+Tabla1[[#This Row],[Precio Unitario]]*Tabla1[[#This Row],[Cantidad de Insumos]],0)</f>
        <v>0</v>
      </c>
      <c r="O61" s="294" t="str">
        <f>IFERROR(VLOOKUP(Tabla1[[#This Row],[Descripción]],Insumos!$C$2:$F$520,4,),"")</f>
        <v/>
      </c>
      <c r="P61" s="247"/>
      <c r="R61" s="287" t="str">
        <f>IFERROR(VLOOKUP(Tabla1[[#This Row],[Insumos]],Insumos2!$C$5:$D$48,2,),"")</f>
        <v/>
      </c>
    </row>
    <row r="62" spans="2:18" ht="12.75" x14ac:dyDescent="0.2">
      <c r="B62" s="14" t="str">
        <f>IF(Tabla1[[#This Row],[Código_Actividad]]="","",CONCATENATE(Tabla1[[#This Row],[POA]],".",Tabla1[[#This Row],[SRS]],".",Tabla1[[#This Row],[AREA]],".",Tabla1[[#This Row],[TIPO]]))</f>
        <v/>
      </c>
      <c r="C62" s="14" t="s">
        <v>506</v>
      </c>
      <c r="D62" s="14" t="s">
        <v>506</v>
      </c>
      <c r="E62" s="14" t="s">
        <v>506</v>
      </c>
      <c r="F62" s="14" t="s">
        <v>506</v>
      </c>
      <c r="G62" s="285"/>
      <c r="H62" s="283" t="str">
        <f>IFERROR(VLOOKUP(Tabla1[[#This Row],[Código_Actividad]],PPNE2!$C$9:$D$131,2,FALSE),"")</f>
        <v/>
      </c>
      <c r="I62" s="247"/>
      <c r="J62" s="247"/>
      <c r="K62" s="288" t="str">
        <f>IFERROR(VLOOKUP(Tabla1[[#This Row],[Descripción]],Insumos!$C$2:$F$520,2,),"")</f>
        <v/>
      </c>
      <c r="L62" s="284"/>
      <c r="M62" s="289" t="str">
        <f>IFERROR(VLOOKUP(Tabla1[[#This Row],[Descripción]],Insumos!$C$2:$F$520,3,),"")</f>
        <v/>
      </c>
      <c r="N62" s="293">
        <f>IFERROR(+Tabla1[[#This Row],[Precio Unitario]]*Tabla1[[#This Row],[Cantidad de Insumos]],0)</f>
        <v>0</v>
      </c>
      <c r="O62" s="294" t="str">
        <f>IFERROR(VLOOKUP(Tabla1[[#This Row],[Descripción]],Insumos!$C$2:$F$520,4,),"")</f>
        <v/>
      </c>
      <c r="P62" s="247"/>
      <c r="R62" s="287" t="str">
        <f>IFERROR(VLOOKUP(Tabla1[[#This Row],[Insumos]],Insumos2!$C$5:$D$48,2,),"")</f>
        <v/>
      </c>
    </row>
    <row r="63" spans="2:18" ht="12.75" x14ac:dyDescent="0.2">
      <c r="B63" s="14" t="str">
        <f>IF(Tabla1[[#This Row],[Código_Actividad]]="","",CONCATENATE(Tabla1[[#This Row],[POA]],".",Tabla1[[#This Row],[SRS]],".",Tabla1[[#This Row],[AREA]],".",Tabla1[[#This Row],[TIPO]]))</f>
        <v/>
      </c>
      <c r="C63" s="14" t="s">
        <v>506</v>
      </c>
      <c r="D63" s="14" t="s">
        <v>506</v>
      </c>
      <c r="E63" s="14" t="s">
        <v>506</v>
      </c>
      <c r="F63" s="14" t="s">
        <v>506</v>
      </c>
      <c r="G63" s="285"/>
      <c r="H63" s="283" t="str">
        <f>IFERROR(VLOOKUP(Tabla1[[#This Row],[Código_Actividad]],PPNE2!$C$9:$D$131,2,FALSE),"")</f>
        <v/>
      </c>
      <c r="I63" s="247"/>
      <c r="J63" s="247"/>
      <c r="K63" s="288" t="str">
        <f>IFERROR(VLOOKUP(Tabla1[[#This Row],[Descripción]],Insumos!$C$2:$F$520,2,),"")</f>
        <v/>
      </c>
      <c r="L63" s="284"/>
      <c r="M63" s="289" t="str">
        <f>IFERROR(VLOOKUP(Tabla1[[#This Row],[Descripción]],Insumos!$C$2:$F$520,3,),"")</f>
        <v/>
      </c>
      <c r="N63" s="293">
        <f>IFERROR(+Tabla1[[#This Row],[Precio Unitario]]*Tabla1[[#This Row],[Cantidad de Insumos]],0)</f>
        <v>0</v>
      </c>
      <c r="O63" s="294" t="str">
        <f>IFERROR(VLOOKUP(Tabla1[[#This Row],[Descripción]],Insumos!$C$2:$F$520,4,),"")</f>
        <v/>
      </c>
      <c r="P63" s="247"/>
      <c r="R63" s="287" t="str">
        <f>IFERROR(VLOOKUP(Tabla1[[#This Row],[Insumos]],Insumos2!$C$5:$D$48,2,),"")</f>
        <v/>
      </c>
    </row>
    <row r="64" spans="2:18" ht="12.75" x14ac:dyDescent="0.2">
      <c r="B64" s="14" t="str">
        <f>IF(Tabla1[[#This Row],[Código_Actividad]]="","",CONCATENATE(Tabla1[[#This Row],[POA]],".",Tabla1[[#This Row],[SRS]],".",Tabla1[[#This Row],[AREA]],".",Tabla1[[#This Row],[TIPO]]))</f>
        <v/>
      </c>
      <c r="C64" s="14" t="s">
        <v>506</v>
      </c>
      <c r="D64" s="14" t="s">
        <v>506</v>
      </c>
      <c r="E64" s="14" t="s">
        <v>506</v>
      </c>
      <c r="F64" s="14" t="s">
        <v>506</v>
      </c>
      <c r="G64" s="285"/>
      <c r="H64" s="283" t="str">
        <f>IFERROR(VLOOKUP(Tabla1[[#This Row],[Código_Actividad]],PPNE2!$C$9:$D$131,2,FALSE),"")</f>
        <v/>
      </c>
      <c r="I64" s="247"/>
      <c r="J64" s="247"/>
      <c r="K64" s="288" t="str">
        <f>IFERROR(VLOOKUP(Tabla1[[#This Row],[Descripción]],Insumos!$C$2:$F$520,2,),"")</f>
        <v/>
      </c>
      <c r="L64" s="284"/>
      <c r="M64" s="289" t="str">
        <f>IFERROR(VLOOKUP(Tabla1[[#This Row],[Descripción]],Insumos!$C$2:$F$520,3,),"")</f>
        <v/>
      </c>
      <c r="N64" s="293">
        <f>IFERROR(+Tabla1[[#This Row],[Precio Unitario]]*Tabla1[[#This Row],[Cantidad de Insumos]],0)</f>
        <v>0</v>
      </c>
      <c r="O64" s="294" t="str">
        <f>IFERROR(VLOOKUP(Tabla1[[#This Row],[Descripción]],Insumos!$C$2:$F$520,4,),"")</f>
        <v/>
      </c>
      <c r="P64" s="247"/>
      <c r="R64" s="287" t="str">
        <f>IFERROR(VLOOKUP(Tabla1[[#This Row],[Insumos]],Insumos2!$C$5:$D$48,2,),"")</f>
        <v/>
      </c>
    </row>
    <row r="65" spans="2:18" ht="12.75" x14ac:dyDescent="0.2">
      <c r="B65" s="14" t="str">
        <f>IF(Tabla1[[#This Row],[Código_Actividad]]="","",CONCATENATE(Tabla1[[#This Row],[POA]],".",Tabla1[[#This Row],[SRS]],".",Tabla1[[#This Row],[AREA]],".",Tabla1[[#This Row],[TIPO]]))</f>
        <v/>
      </c>
      <c r="C65" s="14" t="s">
        <v>506</v>
      </c>
      <c r="D65" s="14" t="s">
        <v>506</v>
      </c>
      <c r="E65" s="14" t="s">
        <v>506</v>
      </c>
      <c r="F65" s="14" t="s">
        <v>506</v>
      </c>
      <c r="G65" s="285"/>
      <c r="H65" s="283" t="str">
        <f>IFERROR(VLOOKUP(Tabla1[[#This Row],[Código_Actividad]],PPNE2!$C$9:$D$131,2,FALSE),"")</f>
        <v/>
      </c>
      <c r="I65" s="247"/>
      <c r="J65" s="247"/>
      <c r="K65" s="288" t="str">
        <f>IFERROR(VLOOKUP(Tabla1[[#This Row],[Descripción]],Insumos!$C$2:$F$520,2,),"")</f>
        <v/>
      </c>
      <c r="L65" s="284"/>
      <c r="M65" s="289" t="str">
        <f>IFERROR(VLOOKUP(Tabla1[[#This Row],[Descripción]],Insumos!$C$2:$F$520,3,),"")</f>
        <v/>
      </c>
      <c r="N65" s="293">
        <f>IFERROR(+Tabla1[[#This Row],[Precio Unitario]]*Tabla1[[#This Row],[Cantidad de Insumos]],0)</f>
        <v>0</v>
      </c>
      <c r="O65" s="294" t="str">
        <f>IFERROR(VLOOKUP(Tabla1[[#This Row],[Descripción]],Insumos!$C$2:$F$520,4,),"")</f>
        <v/>
      </c>
      <c r="P65" s="247"/>
      <c r="R65" s="287" t="str">
        <f>IFERROR(VLOOKUP(Tabla1[[#This Row],[Insumos]],Insumos2!$C$5:$D$48,2,),"")</f>
        <v/>
      </c>
    </row>
    <row r="66" spans="2:18" ht="12.75" x14ac:dyDescent="0.2">
      <c r="B66" s="14" t="str">
        <f>IF(Tabla1[[#This Row],[Código_Actividad]]="","",CONCATENATE(Tabla1[[#This Row],[POA]],".",Tabla1[[#This Row],[SRS]],".",Tabla1[[#This Row],[AREA]],".",Tabla1[[#This Row],[TIPO]]))</f>
        <v/>
      </c>
      <c r="C66" s="14" t="s">
        <v>506</v>
      </c>
      <c r="D66" s="14" t="s">
        <v>506</v>
      </c>
      <c r="E66" s="14" t="s">
        <v>506</v>
      </c>
      <c r="F66" s="14" t="s">
        <v>506</v>
      </c>
      <c r="G66" s="285"/>
      <c r="H66" s="283" t="str">
        <f>IFERROR(VLOOKUP(Tabla1[[#This Row],[Código_Actividad]],PPNE2!$C$9:$D$131,2,FALSE),"")</f>
        <v/>
      </c>
      <c r="I66" s="247"/>
      <c r="J66" s="247"/>
      <c r="K66" s="288" t="str">
        <f>IFERROR(VLOOKUP(Tabla1[[#This Row],[Descripción]],Insumos!$C$2:$F$520,2,),"")</f>
        <v/>
      </c>
      <c r="L66" s="284"/>
      <c r="M66" s="289" t="str">
        <f>IFERROR(VLOOKUP(Tabla1[[#This Row],[Descripción]],Insumos!$C$2:$F$520,3,),"")</f>
        <v/>
      </c>
      <c r="N66" s="293">
        <f>IFERROR(+Tabla1[[#This Row],[Precio Unitario]]*Tabla1[[#This Row],[Cantidad de Insumos]],0)</f>
        <v>0</v>
      </c>
      <c r="O66" s="294" t="str">
        <f>IFERROR(VLOOKUP(Tabla1[[#This Row],[Descripción]],Insumos!$C$2:$F$520,4,),"")</f>
        <v/>
      </c>
      <c r="P66" s="247"/>
      <c r="R66" s="287" t="str">
        <f>IFERROR(VLOOKUP(Tabla1[[#This Row],[Insumos]],Insumos2!$C$5:$D$48,2,),"")</f>
        <v/>
      </c>
    </row>
    <row r="67" spans="2:18" ht="12.75" x14ac:dyDescent="0.2">
      <c r="B67" s="14" t="str">
        <f>IF(Tabla1[[#This Row],[Código_Actividad]]="","",CONCATENATE(Tabla1[[#This Row],[POA]],".",Tabla1[[#This Row],[SRS]],".",Tabla1[[#This Row],[AREA]],".",Tabla1[[#This Row],[TIPO]]))</f>
        <v/>
      </c>
      <c r="C67" s="14" t="s">
        <v>506</v>
      </c>
      <c r="D67" s="14" t="s">
        <v>506</v>
      </c>
      <c r="E67" s="14" t="s">
        <v>506</v>
      </c>
      <c r="F67" s="14" t="s">
        <v>506</v>
      </c>
      <c r="G67" s="285"/>
      <c r="H67" s="283" t="str">
        <f>IFERROR(VLOOKUP(Tabla1[[#This Row],[Código_Actividad]],PPNE2!$C$9:$D$131,2,FALSE),"")</f>
        <v/>
      </c>
      <c r="I67" s="247"/>
      <c r="J67" s="247"/>
      <c r="K67" s="288" t="str">
        <f>IFERROR(VLOOKUP(Tabla1[[#This Row],[Descripción]],Insumos!$C$2:$F$520,2,),"")</f>
        <v/>
      </c>
      <c r="L67" s="284"/>
      <c r="M67" s="289" t="str">
        <f>IFERROR(VLOOKUP(Tabla1[[#This Row],[Descripción]],Insumos!$C$2:$F$520,3,),"")</f>
        <v/>
      </c>
      <c r="N67" s="293">
        <f>IFERROR(+Tabla1[[#This Row],[Precio Unitario]]*Tabla1[[#This Row],[Cantidad de Insumos]],0)</f>
        <v>0</v>
      </c>
      <c r="O67" s="294" t="str">
        <f>IFERROR(VLOOKUP(Tabla1[[#This Row],[Descripción]],Insumos!$C$2:$F$520,4,),"")</f>
        <v/>
      </c>
      <c r="P67" s="247"/>
      <c r="R67" s="287" t="str">
        <f>IFERROR(VLOOKUP(Tabla1[[#This Row],[Insumos]],Insumos2!$C$5:$D$48,2,),"")</f>
        <v/>
      </c>
    </row>
    <row r="68" spans="2:18" ht="12.75" x14ac:dyDescent="0.2">
      <c r="B68" s="14" t="str">
        <f>IF(Tabla1[[#This Row],[Código_Actividad]]="","",CONCATENATE(Tabla1[[#This Row],[POA]],".",Tabla1[[#This Row],[SRS]],".",Tabla1[[#This Row],[AREA]],".",Tabla1[[#This Row],[TIPO]]))</f>
        <v/>
      </c>
      <c r="C68" s="14" t="s">
        <v>506</v>
      </c>
      <c r="D68" s="14" t="s">
        <v>506</v>
      </c>
      <c r="E68" s="14" t="s">
        <v>506</v>
      </c>
      <c r="F68" s="14" t="s">
        <v>506</v>
      </c>
      <c r="G68" s="285"/>
      <c r="H68" s="283" t="str">
        <f>IFERROR(VLOOKUP(Tabla1[[#This Row],[Código_Actividad]],PPNE2!$C$9:$D$131,2,FALSE),"")</f>
        <v/>
      </c>
      <c r="I68" s="247"/>
      <c r="J68" s="247"/>
      <c r="K68" s="288" t="str">
        <f>IFERROR(VLOOKUP(Tabla1[[#This Row],[Descripción]],Insumos!$C$2:$F$520,2,),"")</f>
        <v/>
      </c>
      <c r="L68" s="284"/>
      <c r="M68" s="289" t="str">
        <f>IFERROR(VLOOKUP(Tabla1[[#This Row],[Descripción]],Insumos!$C$2:$F$520,3,),"")</f>
        <v/>
      </c>
      <c r="N68" s="293">
        <f>IFERROR(+Tabla1[[#This Row],[Precio Unitario]]*Tabla1[[#This Row],[Cantidad de Insumos]],0)</f>
        <v>0</v>
      </c>
      <c r="O68" s="294" t="str">
        <f>IFERROR(VLOOKUP(Tabla1[[#This Row],[Descripción]],Insumos!$C$2:$F$520,4,),"")</f>
        <v/>
      </c>
      <c r="P68" s="247"/>
      <c r="R68" s="287" t="str">
        <f>IFERROR(VLOOKUP(Tabla1[[#This Row],[Insumos]],Insumos2!$C$5:$D$48,2,),"")</f>
        <v/>
      </c>
    </row>
    <row r="69" spans="2:18" ht="12.75" x14ac:dyDescent="0.2">
      <c r="B69" s="14" t="str">
        <f>IF(Tabla1[[#This Row],[Código_Actividad]]="","",CONCATENATE(Tabla1[[#This Row],[POA]],".",Tabla1[[#This Row],[SRS]],".",Tabla1[[#This Row],[AREA]],".",Tabla1[[#This Row],[TIPO]]))</f>
        <v/>
      </c>
      <c r="C69" s="14" t="s">
        <v>506</v>
      </c>
      <c r="D69" s="14" t="s">
        <v>506</v>
      </c>
      <c r="E69" s="14" t="s">
        <v>506</v>
      </c>
      <c r="F69" s="14" t="s">
        <v>506</v>
      </c>
      <c r="G69" s="285"/>
      <c r="H69" s="283" t="str">
        <f>IFERROR(VLOOKUP(Tabla1[[#This Row],[Código_Actividad]],PPNE2!$C$9:$D$131,2,FALSE),"")</f>
        <v/>
      </c>
      <c r="I69" s="247"/>
      <c r="J69" s="247"/>
      <c r="K69" s="288" t="str">
        <f>IFERROR(VLOOKUP(Tabla1[[#This Row],[Descripción]],Insumos!$C$2:$F$520,2,),"")</f>
        <v/>
      </c>
      <c r="L69" s="284"/>
      <c r="M69" s="289" t="str">
        <f>IFERROR(VLOOKUP(Tabla1[[#This Row],[Descripción]],Insumos!$C$2:$F$520,3,),"")</f>
        <v/>
      </c>
      <c r="N69" s="293">
        <f>IFERROR(+Tabla1[[#This Row],[Precio Unitario]]*Tabla1[[#This Row],[Cantidad de Insumos]],0)</f>
        <v>0</v>
      </c>
      <c r="O69" s="294" t="str">
        <f>IFERROR(VLOOKUP(Tabla1[[#This Row],[Descripción]],Insumos!$C$2:$F$520,4,),"")</f>
        <v/>
      </c>
      <c r="P69" s="247"/>
      <c r="R69" s="287" t="str">
        <f>IFERROR(VLOOKUP(Tabla1[[#This Row],[Insumos]],Insumos2!$C$5:$D$48,2,),"")</f>
        <v/>
      </c>
    </row>
    <row r="70" spans="2:18" ht="12.75" x14ac:dyDescent="0.2">
      <c r="B70" s="14" t="str">
        <f>IF(Tabla1[[#This Row],[Código_Actividad]]="","",CONCATENATE(Tabla1[[#This Row],[POA]],".",Tabla1[[#This Row],[SRS]],".",Tabla1[[#This Row],[AREA]],".",Tabla1[[#This Row],[TIPO]]))</f>
        <v/>
      </c>
      <c r="C70" s="14" t="s">
        <v>506</v>
      </c>
      <c r="D70" s="14" t="s">
        <v>506</v>
      </c>
      <c r="E70" s="14" t="s">
        <v>506</v>
      </c>
      <c r="F70" s="14" t="s">
        <v>506</v>
      </c>
      <c r="G70" s="285"/>
      <c r="H70" s="283" t="str">
        <f>IFERROR(VLOOKUP(Tabla1[[#This Row],[Código_Actividad]],PPNE2!$C$9:$D$131,2,FALSE),"")</f>
        <v/>
      </c>
      <c r="I70" s="247"/>
      <c r="J70" s="247"/>
      <c r="K70" s="288" t="str">
        <f>IFERROR(VLOOKUP(Tabla1[[#This Row],[Descripción]],Insumos!$C$2:$F$520,2,),"")</f>
        <v/>
      </c>
      <c r="L70" s="284"/>
      <c r="M70" s="289" t="str">
        <f>IFERROR(VLOOKUP(Tabla1[[#This Row],[Descripción]],Insumos!$C$2:$F$520,3,),"")</f>
        <v/>
      </c>
      <c r="N70" s="293">
        <f>IFERROR(+Tabla1[[#This Row],[Precio Unitario]]*Tabla1[[#This Row],[Cantidad de Insumos]],0)</f>
        <v>0</v>
      </c>
      <c r="O70" s="294" t="str">
        <f>IFERROR(VLOOKUP(Tabla1[[#This Row],[Descripción]],Insumos!$C$2:$F$520,4,),"")</f>
        <v/>
      </c>
      <c r="P70" s="247"/>
      <c r="R70" s="287" t="str">
        <f>IFERROR(VLOOKUP(Tabla1[[#This Row],[Insumos]],Insumos2!$C$5:$D$48,2,),"")</f>
        <v/>
      </c>
    </row>
    <row r="71" spans="2:18" ht="12.75" x14ac:dyDescent="0.2">
      <c r="B71" s="14" t="str">
        <f>IF(Tabla1[[#This Row],[Código_Actividad]]="","",CONCATENATE(Tabla1[[#This Row],[POA]],".",Tabla1[[#This Row],[SRS]],".",Tabla1[[#This Row],[AREA]],".",Tabla1[[#This Row],[TIPO]]))</f>
        <v/>
      </c>
      <c r="C71" s="14" t="s">
        <v>506</v>
      </c>
      <c r="D71" s="14" t="s">
        <v>506</v>
      </c>
      <c r="E71" s="14" t="s">
        <v>506</v>
      </c>
      <c r="F71" s="14" t="s">
        <v>506</v>
      </c>
      <c r="G71" s="285"/>
      <c r="H71" s="283" t="str">
        <f>IFERROR(VLOOKUP(Tabla1[[#This Row],[Código_Actividad]],PPNE2!$C$9:$D$131,2,FALSE),"")</f>
        <v/>
      </c>
      <c r="I71" s="247"/>
      <c r="J71" s="247"/>
      <c r="K71" s="288" t="str">
        <f>IFERROR(VLOOKUP(Tabla1[[#This Row],[Descripción]],Insumos!$C$2:$F$520,2,),"")</f>
        <v/>
      </c>
      <c r="L71" s="284"/>
      <c r="M71" s="289" t="str">
        <f>IFERROR(VLOOKUP(Tabla1[[#This Row],[Descripción]],Insumos!$C$2:$F$520,3,),"")</f>
        <v/>
      </c>
      <c r="N71" s="293">
        <f>IFERROR(+Tabla1[[#This Row],[Precio Unitario]]*Tabla1[[#This Row],[Cantidad de Insumos]],0)</f>
        <v>0</v>
      </c>
      <c r="O71" s="294" t="str">
        <f>IFERROR(VLOOKUP(Tabla1[[#This Row],[Descripción]],Insumos!$C$2:$F$520,4,),"")</f>
        <v/>
      </c>
      <c r="P71" s="247"/>
      <c r="R71" s="287" t="str">
        <f>IFERROR(VLOOKUP(Tabla1[[#This Row],[Insumos]],Insumos2!$C$5:$D$48,2,),"")</f>
        <v/>
      </c>
    </row>
    <row r="72" spans="2:18" ht="12.75" x14ac:dyDescent="0.2">
      <c r="B72" s="14" t="str">
        <f>IF(Tabla1[[#This Row],[Código_Actividad]]="","",CONCATENATE(Tabla1[[#This Row],[POA]],".",Tabla1[[#This Row],[SRS]],".",Tabla1[[#This Row],[AREA]],".",Tabla1[[#This Row],[TIPO]]))</f>
        <v/>
      </c>
      <c r="C72" s="14" t="s">
        <v>506</v>
      </c>
      <c r="D72" s="14" t="s">
        <v>506</v>
      </c>
      <c r="E72" s="14" t="s">
        <v>506</v>
      </c>
      <c r="F72" s="14" t="s">
        <v>506</v>
      </c>
      <c r="G72" s="285"/>
      <c r="H72" s="283" t="str">
        <f>IFERROR(VLOOKUP(Tabla1[[#This Row],[Código_Actividad]],PPNE2!$C$9:$D$131,2,FALSE),"")</f>
        <v/>
      </c>
      <c r="I72" s="247"/>
      <c r="J72" s="247"/>
      <c r="K72" s="288" t="str">
        <f>IFERROR(VLOOKUP(Tabla1[[#This Row],[Descripción]],Insumos!$C$2:$F$520,2,),"")</f>
        <v/>
      </c>
      <c r="L72" s="284"/>
      <c r="M72" s="289" t="str">
        <f>IFERROR(VLOOKUP(Tabla1[[#This Row],[Descripción]],Insumos!$C$2:$F$520,3,),"")</f>
        <v/>
      </c>
      <c r="N72" s="293">
        <f>IFERROR(+Tabla1[[#This Row],[Precio Unitario]]*Tabla1[[#This Row],[Cantidad de Insumos]],0)</f>
        <v>0</v>
      </c>
      <c r="O72" s="294" t="str">
        <f>IFERROR(VLOOKUP(Tabla1[[#This Row],[Descripción]],Insumos!$C$2:$F$520,4,),"")</f>
        <v/>
      </c>
      <c r="P72" s="247"/>
      <c r="R72" s="287" t="str">
        <f>IFERROR(VLOOKUP(Tabla1[[#This Row],[Insumos]],Insumos2!$C$5:$D$48,2,),"")</f>
        <v/>
      </c>
    </row>
    <row r="73" spans="2:18" ht="12.75" x14ac:dyDescent="0.2">
      <c r="B73" s="14" t="str">
        <f>IF(Tabla1[[#This Row],[Código_Actividad]]="","",CONCATENATE(Tabla1[[#This Row],[POA]],".",Tabla1[[#This Row],[SRS]],".",Tabla1[[#This Row],[AREA]],".",Tabla1[[#This Row],[TIPO]]))</f>
        <v/>
      </c>
      <c r="C73" s="14" t="s">
        <v>506</v>
      </c>
      <c r="D73" s="14" t="s">
        <v>506</v>
      </c>
      <c r="E73" s="14" t="s">
        <v>506</v>
      </c>
      <c r="F73" s="14" t="s">
        <v>506</v>
      </c>
      <c r="G73" s="285"/>
      <c r="H73" s="283" t="str">
        <f>IFERROR(VLOOKUP(Tabla1[[#This Row],[Código_Actividad]],PPNE2!$C$9:$D$131,2,FALSE),"")</f>
        <v/>
      </c>
      <c r="I73" s="247"/>
      <c r="J73" s="247"/>
      <c r="K73" s="288" t="str">
        <f>IFERROR(VLOOKUP(Tabla1[[#This Row],[Descripción]],Insumos!$C$2:$F$520,2,),"")</f>
        <v/>
      </c>
      <c r="L73" s="284"/>
      <c r="M73" s="289" t="str">
        <f>IFERROR(VLOOKUP(Tabla1[[#This Row],[Descripción]],Insumos!$C$2:$F$520,3,),"")</f>
        <v/>
      </c>
      <c r="N73" s="293">
        <f>IFERROR(+Tabla1[[#This Row],[Precio Unitario]]*Tabla1[[#This Row],[Cantidad de Insumos]],0)</f>
        <v>0</v>
      </c>
      <c r="O73" s="294" t="str">
        <f>IFERROR(VLOOKUP(Tabla1[[#This Row],[Descripción]],Insumos!$C$2:$F$520,4,),"")</f>
        <v/>
      </c>
      <c r="P73" s="247"/>
      <c r="R73" s="287" t="str">
        <f>IFERROR(VLOOKUP(Tabla1[[#This Row],[Insumos]],Insumos2!$C$5:$D$48,2,),"")</f>
        <v/>
      </c>
    </row>
    <row r="74" spans="2:18" ht="12.75" x14ac:dyDescent="0.2">
      <c r="B74" s="14" t="str">
        <f>IF(Tabla1[[#This Row],[Código_Actividad]]="","",CONCATENATE(Tabla1[[#This Row],[POA]],".",Tabla1[[#This Row],[SRS]],".",Tabla1[[#This Row],[AREA]],".",Tabla1[[#This Row],[TIPO]]))</f>
        <v/>
      </c>
      <c r="C74" s="14" t="s">
        <v>506</v>
      </c>
      <c r="D74" s="14" t="s">
        <v>506</v>
      </c>
      <c r="E74" s="14" t="s">
        <v>506</v>
      </c>
      <c r="F74" s="14" t="s">
        <v>506</v>
      </c>
      <c r="G74" s="285"/>
      <c r="H74" s="283" t="str">
        <f>IFERROR(VLOOKUP(Tabla1[[#This Row],[Código_Actividad]],PPNE2!$C$9:$D$131,2,FALSE),"")</f>
        <v/>
      </c>
      <c r="I74" s="247"/>
      <c r="J74" s="247"/>
      <c r="K74" s="288" t="str">
        <f>IFERROR(VLOOKUP(Tabla1[[#This Row],[Descripción]],Insumos!$C$2:$F$520,2,),"")</f>
        <v/>
      </c>
      <c r="L74" s="284"/>
      <c r="M74" s="289" t="str">
        <f>IFERROR(VLOOKUP(Tabla1[[#This Row],[Descripción]],Insumos!$C$2:$F$520,3,),"")</f>
        <v/>
      </c>
      <c r="N74" s="293">
        <f>IFERROR(+Tabla1[[#This Row],[Precio Unitario]]*Tabla1[[#This Row],[Cantidad de Insumos]],0)</f>
        <v>0</v>
      </c>
      <c r="O74" s="294" t="str">
        <f>IFERROR(VLOOKUP(Tabla1[[#This Row],[Descripción]],Insumos!$C$2:$F$520,4,),"")</f>
        <v/>
      </c>
      <c r="P74" s="247"/>
      <c r="R74" s="287" t="str">
        <f>IFERROR(VLOOKUP(Tabla1[[#This Row],[Insumos]],Insumos2!$C$5:$D$48,2,),"")</f>
        <v/>
      </c>
    </row>
    <row r="75" spans="2:18" ht="12.75" x14ac:dyDescent="0.2">
      <c r="B75" s="14" t="str">
        <f>IF(Tabla1[[#This Row],[Código_Actividad]]="","",CONCATENATE(Tabla1[[#This Row],[POA]],".",Tabla1[[#This Row],[SRS]],".",Tabla1[[#This Row],[AREA]],".",Tabla1[[#This Row],[TIPO]]))</f>
        <v/>
      </c>
      <c r="C75" s="14" t="s">
        <v>506</v>
      </c>
      <c r="D75" s="14" t="s">
        <v>506</v>
      </c>
      <c r="E75" s="14" t="s">
        <v>506</v>
      </c>
      <c r="F75" s="14" t="s">
        <v>506</v>
      </c>
      <c r="G75" s="285"/>
      <c r="H75" s="283" t="str">
        <f>IFERROR(VLOOKUP(Tabla1[[#This Row],[Código_Actividad]],PPNE2!$C$9:$D$131,2,FALSE),"")</f>
        <v/>
      </c>
      <c r="I75" s="247"/>
      <c r="J75" s="247"/>
      <c r="K75" s="288" t="str">
        <f>IFERROR(VLOOKUP(Tabla1[[#This Row],[Descripción]],Insumos!$C$2:$F$520,2,),"")</f>
        <v/>
      </c>
      <c r="L75" s="284"/>
      <c r="M75" s="289" t="str">
        <f>IFERROR(VLOOKUP(Tabla1[[#This Row],[Descripción]],Insumos!$C$2:$F$520,3,),"")</f>
        <v/>
      </c>
      <c r="N75" s="293">
        <f>IFERROR(+Tabla1[[#This Row],[Precio Unitario]]*Tabla1[[#This Row],[Cantidad de Insumos]],0)</f>
        <v>0</v>
      </c>
      <c r="O75" s="294" t="str">
        <f>IFERROR(VLOOKUP(Tabla1[[#This Row],[Descripción]],Insumos!$C$2:$F$520,4,),"")</f>
        <v/>
      </c>
      <c r="P75" s="247"/>
      <c r="R75" s="287" t="str">
        <f>IFERROR(VLOOKUP(Tabla1[[#This Row],[Insumos]],Insumos2!$C$5:$D$48,2,),"")</f>
        <v/>
      </c>
    </row>
    <row r="76" spans="2:18" ht="12.75" x14ac:dyDescent="0.2">
      <c r="B76" s="14" t="str">
        <f>IF(Tabla1[[#This Row],[Código_Actividad]]="","",CONCATENATE(Tabla1[[#This Row],[POA]],".",Tabla1[[#This Row],[SRS]],".",Tabla1[[#This Row],[AREA]],".",Tabla1[[#This Row],[TIPO]]))</f>
        <v/>
      </c>
      <c r="C76" s="14" t="s">
        <v>506</v>
      </c>
      <c r="D76" s="14" t="s">
        <v>506</v>
      </c>
      <c r="E76" s="14" t="s">
        <v>506</v>
      </c>
      <c r="F76" s="14" t="s">
        <v>506</v>
      </c>
      <c r="G76" s="285"/>
      <c r="H76" s="283" t="str">
        <f>IFERROR(VLOOKUP(Tabla1[[#This Row],[Código_Actividad]],PPNE2!$C$9:$D$131,2,FALSE),"")</f>
        <v/>
      </c>
      <c r="I76" s="247"/>
      <c r="J76" s="247"/>
      <c r="K76" s="288" t="str">
        <f>IFERROR(VLOOKUP(Tabla1[[#This Row],[Descripción]],Insumos!$C$2:$F$520,2,),"")</f>
        <v/>
      </c>
      <c r="L76" s="284"/>
      <c r="M76" s="289" t="str">
        <f>IFERROR(VLOOKUP(Tabla1[[#This Row],[Descripción]],Insumos!$C$2:$F$520,3,),"")</f>
        <v/>
      </c>
      <c r="N76" s="293">
        <f>IFERROR(+Tabla1[[#This Row],[Precio Unitario]]*Tabla1[[#This Row],[Cantidad de Insumos]],0)</f>
        <v>0</v>
      </c>
      <c r="O76" s="294" t="str">
        <f>IFERROR(VLOOKUP(Tabla1[[#This Row],[Descripción]],Insumos!$C$2:$F$520,4,),"")</f>
        <v/>
      </c>
      <c r="P76" s="247"/>
      <c r="R76" s="287" t="str">
        <f>IFERROR(VLOOKUP(Tabla1[[#This Row],[Insumos]],Insumos2!$C$5:$D$48,2,),"")</f>
        <v/>
      </c>
    </row>
    <row r="77" spans="2:18" ht="12.75" x14ac:dyDescent="0.2">
      <c r="B77" s="14" t="str">
        <f>IF(Tabla1[[#This Row],[Código_Actividad]]="","",CONCATENATE(Tabla1[[#This Row],[POA]],".",Tabla1[[#This Row],[SRS]],".",Tabla1[[#This Row],[AREA]],".",Tabla1[[#This Row],[TIPO]]))</f>
        <v/>
      </c>
      <c r="C77" s="14" t="s">
        <v>506</v>
      </c>
      <c r="D77" s="14" t="s">
        <v>506</v>
      </c>
      <c r="E77" s="14" t="s">
        <v>506</v>
      </c>
      <c r="F77" s="14" t="s">
        <v>506</v>
      </c>
      <c r="G77" s="285"/>
      <c r="H77" s="283" t="str">
        <f>IFERROR(VLOOKUP(Tabla1[[#This Row],[Código_Actividad]],PPNE2!$C$9:$D$131,2,FALSE),"")</f>
        <v/>
      </c>
      <c r="I77" s="247"/>
      <c r="J77" s="247"/>
      <c r="K77" s="288" t="str">
        <f>IFERROR(VLOOKUP(Tabla1[[#This Row],[Descripción]],Insumos!$C$2:$F$520,2,),"")</f>
        <v/>
      </c>
      <c r="L77" s="284"/>
      <c r="M77" s="289" t="str">
        <f>IFERROR(VLOOKUP(Tabla1[[#This Row],[Descripción]],Insumos!$C$2:$F$520,3,),"")</f>
        <v/>
      </c>
      <c r="N77" s="293">
        <f>IFERROR(+Tabla1[[#This Row],[Precio Unitario]]*Tabla1[[#This Row],[Cantidad de Insumos]],0)</f>
        <v>0</v>
      </c>
      <c r="O77" s="294" t="str">
        <f>IFERROR(VLOOKUP(Tabla1[[#This Row],[Descripción]],Insumos!$C$2:$F$520,4,),"")</f>
        <v/>
      </c>
      <c r="P77" s="247"/>
      <c r="R77" s="287" t="str">
        <f>IFERROR(VLOOKUP(Tabla1[[#This Row],[Insumos]],Insumos2!$C$5:$D$48,2,),"")</f>
        <v/>
      </c>
    </row>
    <row r="78" spans="2:18" ht="12.75" x14ac:dyDescent="0.2">
      <c r="B78" s="14" t="str">
        <f>IF(Tabla1[[#This Row],[Código_Actividad]]="","",CONCATENATE(Tabla1[[#This Row],[POA]],".",Tabla1[[#This Row],[SRS]],".",Tabla1[[#This Row],[AREA]],".",Tabla1[[#This Row],[TIPO]]))</f>
        <v/>
      </c>
      <c r="C78" s="14" t="s">
        <v>506</v>
      </c>
      <c r="D78" s="14" t="s">
        <v>506</v>
      </c>
      <c r="E78" s="14" t="s">
        <v>506</v>
      </c>
      <c r="F78" s="14" t="s">
        <v>506</v>
      </c>
      <c r="G78" s="285"/>
      <c r="H78" s="283" t="str">
        <f>IFERROR(VLOOKUP(Tabla1[[#This Row],[Código_Actividad]],PPNE2!$C$9:$D$131,2,FALSE),"")</f>
        <v/>
      </c>
      <c r="I78" s="247"/>
      <c r="J78" s="247"/>
      <c r="K78" s="288" t="str">
        <f>IFERROR(VLOOKUP(Tabla1[[#This Row],[Descripción]],Insumos!$C$2:$F$520,2,),"")</f>
        <v/>
      </c>
      <c r="L78" s="284"/>
      <c r="M78" s="289" t="str">
        <f>IFERROR(VLOOKUP(Tabla1[[#This Row],[Descripción]],Insumos!$C$2:$F$520,3,),"")</f>
        <v/>
      </c>
      <c r="N78" s="293">
        <f>IFERROR(+Tabla1[[#This Row],[Precio Unitario]]*Tabla1[[#This Row],[Cantidad de Insumos]],0)</f>
        <v>0</v>
      </c>
      <c r="O78" s="294" t="str">
        <f>IFERROR(VLOOKUP(Tabla1[[#This Row],[Descripción]],Insumos!$C$2:$F$520,4,),"")</f>
        <v/>
      </c>
      <c r="P78" s="247"/>
      <c r="R78" s="287" t="str">
        <f>IFERROR(VLOOKUP(Tabla1[[#This Row],[Insumos]],Insumos2!$C$5:$D$48,2,),"")</f>
        <v/>
      </c>
    </row>
    <row r="79" spans="2:18" ht="12.75" x14ac:dyDescent="0.2">
      <c r="B79" s="14" t="str">
        <f>IF(Tabla1[[#This Row],[Código_Actividad]]="","",CONCATENATE(Tabla1[[#This Row],[POA]],".",Tabla1[[#This Row],[SRS]],".",Tabla1[[#This Row],[AREA]],".",Tabla1[[#This Row],[TIPO]]))</f>
        <v/>
      </c>
      <c r="C79" s="14" t="s">
        <v>506</v>
      </c>
      <c r="D79" s="14" t="s">
        <v>506</v>
      </c>
      <c r="E79" s="14" t="s">
        <v>506</v>
      </c>
      <c r="F79" s="14" t="s">
        <v>506</v>
      </c>
      <c r="G79" s="285"/>
      <c r="H79" s="283" t="str">
        <f>IFERROR(VLOOKUP(Tabla1[[#This Row],[Código_Actividad]],PPNE2!$C$9:$D$131,2,FALSE),"")</f>
        <v/>
      </c>
      <c r="I79" s="247"/>
      <c r="J79" s="247"/>
      <c r="K79" s="288" t="str">
        <f>IFERROR(VLOOKUP(Tabla1[[#This Row],[Descripción]],Insumos!$C$2:$F$520,2,),"")</f>
        <v/>
      </c>
      <c r="L79" s="284"/>
      <c r="M79" s="289" t="str">
        <f>IFERROR(VLOOKUP(Tabla1[[#This Row],[Descripción]],Insumos!$C$2:$F$520,3,),"")</f>
        <v/>
      </c>
      <c r="N79" s="293">
        <f>IFERROR(+Tabla1[[#This Row],[Precio Unitario]]*Tabla1[[#This Row],[Cantidad de Insumos]],0)</f>
        <v>0</v>
      </c>
      <c r="O79" s="294" t="str">
        <f>IFERROR(VLOOKUP(Tabla1[[#This Row],[Descripción]],Insumos!$C$2:$F$520,4,),"")</f>
        <v/>
      </c>
      <c r="P79" s="247"/>
      <c r="R79" s="287" t="str">
        <f>IFERROR(VLOOKUP(Tabla1[[#This Row],[Insumos]],Insumos2!$C$5:$D$48,2,),"")</f>
        <v/>
      </c>
    </row>
    <row r="80" spans="2:18" ht="12.75" x14ac:dyDescent="0.2">
      <c r="B80" s="14" t="str">
        <f>IF(Tabla1[[#This Row],[Código_Actividad]]="","",CONCATENATE(Tabla1[[#This Row],[POA]],".",Tabla1[[#This Row],[SRS]],".",Tabla1[[#This Row],[AREA]],".",Tabla1[[#This Row],[TIPO]]))</f>
        <v/>
      </c>
      <c r="C80" s="14" t="s">
        <v>506</v>
      </c>
      <c r="D80" s="14" t="s">
        <v>506</v>
      </c>
      <c r="E80" s="14" t="s">
        <v>506</v>
      </c>
      <c r="F80" s="14" t="s">
        <v>506</v>
      </c>
      <c r="G80" s="285"/>
      <c r="H80" s="283" t="str">
        <f>IFERROR(VLOOKUP(Tabla1[[#This Row],[Código_Actividad]],PPNE2!$C$9:$D$131,2,FALSE),"")</f>
        <v/>
      </c>
      <c r="I80" s="247"/>
      <c r="J80" s="247"/>
      <c r="K80" s="288" t="str">
        <f>IFERROR(VLOOKUP(Tabla1[[#This Row],[Descripción]],Insumos!$C$2:$F$520,2,),"")</f>
        <v/>
      </c>
      <c r="L80" s="284"/>
      <c r="M80" s="289" t="str">
        <f>IFERROR(VLOOKUP(Tabla1[[#This Row],[Descripción]],Insumos!$C$2:$F$520,3,),"")</f>
        <v/>
      </c>
      <c r="N80" s="293">
        <f>IFERROR(+Tabla1[[#This Row],[Precio Unitario]]*Tabla1[[#This Row],[Cantidad de Insumos]],0)</f>
        <v>0</v>
      </c>
      <c r="O80" s="294" t="str">
        <f>IFERROR(VLOOKUP(Tabla1[[#This Row],[Descripción]],Insumos!$C$2:$F$520,4,),"")</f>
        <v/>
      </c>
      <c r="P80" s="247"/>
      <c r="R80" s="287" t="str">
        <f>IFERROR(VLOOKUP(Tabla1[[#This Row],[Insumos]],Insumos2!$C$5:$D$48,2,),"")</f>
        <v/>
      </c>
    </row>
    <row r="81" spans="2:18" ht="12.75" x14ac:dyDescent="0.2">
      <c r="B81" s="14" t="str">
        <f>IF(Tabla1[[#This Row],[Código_Actividad]]="","",CONCATENATE(Tabla1[[#This Row],[POA]],".",Tabla1[[#This Row],[SRS]],".",Tabla1[[#This Row],[AREA]],".",Tabla1[[#This Row],[TIPO]]))</f>
        <v/>
      </c>
      <c r="C81" s="14" t="s">
        <v>506</v>
      </c>
      <c r="D81" s="14" t="s">
        <v>506</v>
      </c>
      <c r="E81" s="14" t="s">
        <v>506</v>
      </c>
      <c r="F81" s="14" t="s">
        <v>506</v>
      </c>
      <c r="G81" s="285"/>
      <c r="H81" s="283" t="str">
        <f>IFERROR(VLOOKUP(Tabla1[[#This Row],[Código_Actividad]],PPNE2!$C$9:$D$131,2,FALSE),"")</f>
        <v/>
      </c>
      <c r="I81" s="247"/>
      <c r="J81" s="247"/>
      <c r="K81" s="288" t="str">
        <f>IFERROR(VLOOKUP(Tabla1[[#This Row],[Descripción]],Insumos!$C$2:$F$520,2,),"")</f>
        <v/>
      </c>
      <c r="L81" s="284"/>
      <c r="M81" s="289" t="str">
        <f>IFERROR(VLOOKUP(Tabla1[[#This Row],[Descripción]],Insumos!$C$2:$F$520,3,),"")</f>
        <v/>
      </c>
      <c r="N81" s="293">
        <f>IFERROR(+Tabla1[[#This Row],[Precio Unitario]]*Tabla1[[#This Row],[Cantidad de Insumos]],0)</f>
        <v>0</v>
      </c>
      <c r="O81" s="294" t="str">
        <f>IFERROR(VLOOKUP(Tabla1[[#This Row],[Descripción]],Insumos!$C$2:$F$520,4,),"")</f>
        <v/>
      </c>
      <c r="P81" s="247"/>
      <c r="R81" s="287" t="str">
        <f>IFERROR(VLOOKUP(Tabla1[[#This Row],[Insumos]],Insumos2!$C$5:$D$48,2,),"")</f>
        <v/>
      </c>
    </row>
    <row r="82" spans="2:18" ht="12.75" x14ac:dyDescent="0.2">
      <c r="B82" s="14" t="str">
        <f>IF(Tabla1[[#This Row],[Código_Actividad]]="","",CONCATENATE(Tabla1[[#This Row],[POA]],".",Tabla1[[#This Row],[SRS]],".",Tabla1[[#This Row],[AREA]],".",Tabla1[[#This Row],[TIPO]]))</f>
        <v/>
      </c>
      <c r="C82" s="14" t="s">
        <v>506</v>
      </c>
      <c r="D82" s="14" t="s">
        <v>506</v>
      </c>
      <c r="E82" s="14" t="s">
        <v>506</v>
      </c>
      <c r="F82" s="14" t="s">
        <v>506</v>
      </c>
      <c r="G82" s="285"/>
      <c r="H82" s="283" t="str">
        <f>IFERROR(VLOOKUP(Tabla1[[#This Row],[Código_Actividad]],PPNE2!$C$9:$D$131,2,FALSE),"")</f>
        <v/>
      </c>
      <c r="I82" s="247"/>
      <c r="J82" s="247"/>
      <c r="K82" s="288" t="str">
        <f>IFERROR(VLOOKUP(Tabla1[[#This Row],[Descripción]],Insumos!$C$2:$F$520,2,),"")</f>
        <v/>
      </c>
      <c r="L82" s="284"/>
      <c r="M82" s="289" t="str">
        <f>IFERROR(VLOOKUP(Tabla1[[#This Row],[Descripción]],Insumos!$C$2:$F$520,3,),"")</f>
        <v/>
      </c>
      <c r="N82" s="293">
        <f>IFERROR(+Tabla1[[#This Row],[Precio Unitario]]*Tabla1[[#This Row],[Cantidad de Insumos]],0)</f>
        <v>0</v>
      </c>
      <c r="O82" s="294" t="str">
        <f>IFERROR(VLOOKUP(Tabla1[[#This Row],[Descripción]],Insumos!$C$2:$F$520,4,),"")</f>
        <v/>
      </c>
      <c r="P82" s="247"/>
      <c r="R82" s="287" t="str">
        <f>IFERROR(VLOOKUP(Tabla1[[#This Row],[Insumos]],Insumos2!$C$5:$D$48,2,),"")</f>
        <v/>
      </c>
    </row>
    <row r="83" spans="2:18" ht="12.75" x14ac:dyDescent="0.2">
      <c r="B83" s="14" t="str">
        <f>IF(Tabla1[[#This Row],[Código_Actividad]]="","",CONCATENATE(Tabla1[[#This Row],[POA]],".",Tabla1[[#This Row],[SRS]],".",Tabla1[[#This Row],[AREA]],".",Tabla1[[#This Row],[TIPO]]))</f>
        <v/>
      </c>
      <c r="C83" s="14" t="s">
        <v>506</v>
      </c>
      <c r="D83" s="14" t="s">
        <v>506</v>
      </c>
      <c r="E83" s="14" t="s">
        <v>506</v>
      </c>
      <c r="F83" s="14" t="s">
        <v>506</v>
      </c>
      <c r="G83" s="285"/>
      <c r="H83" s="283" t="str">
        <f>IFERROR(VLOOKUP(Tabla1[[#This Row],[Código_Actividad]],PPNE2!$C$9:$D$131,2,FALSE),"")</f>
        <v/>
      </c>
      <c r="I83" s="247"/>
      <c r="J83" s="247"/>
      <c r="K83" s="288" t="str">
        <f>IFERROR(VLOOKUP(Tabla1[[#This Row],[Descripción]],Insumos!$C$2:$F$520,2,),"")</f>
        <v/>
      </c>
      <c r="L83" s="284"/>
      <c r="M83" s="289" t="str">
        <f>IFERROR(VLOOKUP(Tabla1[[#This Row],[Descripción]],Insumos!$C$2:$F$520,3,),"")</f>
        <v/>
      </c>
      <c r="N83" s="293">
        <f>IFERROR(+Tabla1[[#This Row],[Precio Unitario]]*Tabla1[[#This Row],[Cantidad de Insumos]],0)</f>
        <v>0</v>
      </c>
      <c r="O83" s="294" t="str">
        <f>IFERROR(VLOOKUP(Tabla1[[#This Row],[Descripción]],Insumos!$C$2:$F$520,4,),"")</f>
        <v/>
      </c>
      <c r="P83" s="247"/>
      <c r="R83" s="287" t="str">
        <f>IFERROR(VLOOKUP(Tabla1[[#This Row],[Insumos]],Insumos2!$C$5:$D$48,2,),"")</f>
        <v/>
      </c>
    </row>
    <row r="84" spans="2:18" ht="12.75" x14ac:dyDescent="0.2">
      <c r="B84" s="14" t="str">
        <f>IF(Tabla1[[#This Row],[Código_Actividad]]="","",CONCATENATE(Tabla1[[#This Row],[POA]],".",Tabla1[[#This Row],[SRS]],".",Tabla1[[#This Row],[AREA]],".",Tabla1[[#This Row],[TIPO]]))</f>
        <v/>
      </c>
      <c r="C84" s="14" t="s">
        <v>506</v>
      </c>
      <c r="D84" s="14" t="s">
        <v>506</v>
      </c>
      <c r="E84" s="14" t="s">
        <v>506</v>
      </c>
      <c r="F84" s="14" t="s">
        <v>506</v>
      </c>
      <c r="G84" s="285"/>
      <c r="H84" s="283" t="str">
        <f>IFERROR(VLOOKUP(Tabla1[[#This Row],[Código_Actividad]],PPNE2!$C$9:$D$131,2,FALSE),"")</f>
        <v/>
      </c>
      <c r="I84" s="247"/>
      <c r="J84" s="247"/>
      <c r="K84" s="288" t="str">
        <f>IFERROR(VLOOKUP(Tabla1[[#This Row],[Descripción]],Insumos!$C$2:$F$520,2,),"")</f>
        <v/>
      </c>
      <c r="L84" s="284"/>
      <c r="M84" s="289" t="str">
        <f>IFERROR(VLOOKUP(Tabla1[[#This Row],[Descripción]],Insumos!$C$2:$F$520,3,),"")</f>
        <v/>
      </c>
      <c r="N84" s="293">
        <f>IFERROR(+Tabla1[[#This Row],[Precio Unitario]]*Tabla1[[#This Row],[Cantidad de Insumos]],0)</f>
        <v>0</v>
      </c>
      <c r="O84" s="294" t="str">
        <f>IFERROR(VLOOKUP(Tabla1[[#This Row],[Descripción]],Insumos!$C$2:$F$520,4,),"")</f>
        <v/>
      </c>
      <c r="P84" s="247"/>
      <c r="R84" s="287" t="str">
        <f>IFERROR(VLOOKUP(Tabla1[[#This Row],[Insumos]],Insumos2!$C$5:$D$48,2,),"")</f>
        <v/>
      </c>
    </row>
    <row r="85" spans="2:18" ht="12.75" x14ac:dyDescent="0.2">
      <c r="B85" s="14" t="str">
        <f>IF(Tabla1[[#This Row],[Código_Actividad]]="","",CONCATENATE(Tabla1[[#This Row],[POA]],".",Tabla1[[#This Row],[SRS]],".",Tabla1[[#This Row],[AREA]],".",Tabla1[[#This Row],[TIPO]]))</f>
        <v/>
      </c>
      <c r="C85" s="14" t="s">
        <v>506</v>
      </c>
      <c r="D85" s="14" t="s">
        <v>506</v>
      </c>
      <c r="E85" s="14" t="s">
        <v>506</v>
      </c>
      <c r="F85" s="14" t="s">
        <v>506</v>
      </c>
      <c r="G85" s="285"/>
      <c r="H85" s="283" t="str">
        <f>IFERROR(VLOOKUP(Tabla1[[#This Row],[Código_Actividad]],PPNE2!$C$9:$D$131,2,FALSE),"")</f>
        <v/>
      </c>
      <c r="I85" s="247"/>
      <c r="J85" s="247"/>
      <c r="K85" s="288" t="str">
        <f>IFERROR(VLOOKUP(Tabla1[[#This Row],[Descripción]],Insumos!$C$2:$F$520,2,),"")</f>
        <v/>
      </c>
      <c r="L85" s="284"/>
      <c r="M85" s="289" t="str">
        <f>IFERROR(VLOOKUP(Tabla1[[#This Row],[Descripción]],Insumos!$C$2:$F$520,3,),"")</f>
        <v/>
      </c>
      <c r="N85" s="293">
        <f>IFERROR(+Tabla1[[#This Row],[Precio Unitario]]*Tabla1[[#This Row],[Cantidad de Insumos]],0)</f>
        <v>0</v>
      </c>
      <c r="O85" s="294" t="str">
        <f>IFERROR(VLOOKUP(Tabla1[[#This Row],[Descripción]],Insumos!$C$2:$F$520,4,),"")</f>
        <v/>
      </c>
      <c r="P85" s="247"/>
      <c r="R85" s="287" t="str">
        <f>IFERROR(VLOOKUP(Tabla1[[#This Row],[Insumos]],Insumos2!$C$5:$D$48,2,),"")</f>
        <v/>
      </c>
    </row>
    <row r="86" spans="2:18" ht="12.75" x14ac:dyDescent="0.2">
      <c r="B86" s="14" t="str">
        <f>IF(Tabla1[[#This Row],[Código_Actividad]]="","",CONCATENATE(Tabla1[[#This Row],[POA]],".",Tabla1[[#This Row],[SRS]],".",Tabla1[[#This Row],[AREA]],".",Tabla1[[#This Row],[TIPO]]))</f>
        <v/>
      </c>
      <c r="C86" s="14" t="s">
        <v>506</v>
      </c>
      <c r="D86" s="14" t="s">
        <v>506</v>
      </c>
      <c r="E86" s="14" t="s">
        <v>506</v>
      </c>
      <c r="F86" s="14" t="s">
        <v>506</v>
      </c>
      <c r="G86" s="285"/>
      <c r="H86" s="283" t="str">
        <f>IFERROR(VLOOKUP(Tabla1[[#This Row],[Código_Actividad]],PPNE2!$C$9:$D$131,2,FALSE),"")</f>
        <v/>
      </c>
      <c r="I86" s="247"/>
      <c r="J86" s="247"/>
      <c r="K86" s="288" t="str">
        <f>IFERROR(VLOOKUP(Tabla1[[#This Row],[Descripción]],Insumos!$C$2:$F$520,2,),"")</f>
        <v/>
      </c>
      <c r="L86" s="284"/>
      <c r="M86" s="289" t="str">
        <f>IFERROR(VLOOKUP(Tabla1[[#This Row],[Descripción]],Insumos!$C$2:$F$520,3,),"")</f>
        <v/>
      </c>
      <c r="N86" s="293">
        <f>IFERROR(+Tabla1[[#This Row],[Precio Unitario]]*Tabla1[[#This Row],[Cantidad de Insumos]],0)</f>
        <v>0</v>
      </c>
      <c r="O86" s="294" t="str">
        <f>IFERROR(VLOOKUP(Tabla1[[#This Row],[Descripción]],Insumos!$C$2:$F$520,4,),"")</f>
        <v/>
      </c>
      <c r="P86" s="247"/>
      <c r="R86" s="287" t="str">
        <f>IFERROR(VLOOKUP(Tabla1[[#This Row],[Insumos]],Insumos2!$C$5:$D$48,2,),"")</f>
        <v/>
      </c>
    </row>
    <row r="87" spans="2:18" ht="12.75" x14ac:dyDescent="0.2">
      <c r="B87" s="14" t="str">
        <f>IF(Tabla1[[#This Row],[Código_Actividad]]="","",CONCATENATE(Tabla1[[#This Row],[POA]],".",Tabla1[[#This Row],[SRS]],".",Tabla1[[#This Row],[AREA]],".",Tabla1[[#This Row],[TIPO]]))</f>
        <v/>
      </c>
      <c r="C87" s="14" t="s">
        <v>506</v>
      </c>
      <c r="D87" s="14" t="s">
        <v>506</v>
      </c>
      <c r="E87" s="14" t="s">
        <v>506</v>
      </c>
      <c r="F87" s="14" t="s">
        <v>506</v>
      </c>
      <c r="G87" s="285"/>
      <c r="H87" s="283" t="str">
        <f>IFERROR(VLOOKUP(Tabla1[[#This Row],[Código_Actividad]],PPNE2!$C$9:$D$131,2,FALSE),"")</f>
        <v/>
      </c>
      <c r="I87" s="247"/>
      <c r="J87" s="247"/>
      <c r="K87" s="288" t="str">
        <f>IFERROR(VLOOKUP(Tabla1[[#This Row],[Descripción]],Insumos!$C$2:$F$520,2,),"")</f>
        <v/>
      </c>
      <c r="L87" s="284"/>
      <c r="M87" s="289" t="str">
        <f>IFERROR(VLOOKUP(Tabla1[[#This Row],[Descripción]],Insumos!$C$2:$F$520,3,),"")</f>
        <v/>
      </c>
      <c r="N87" s="293">
        <f>IFERROR(+Tabla1[[#This Row],[Precio Unitario]]*Tabla1[[#This Row],[Cantidad de Insumos]],0)</f>
        <v>0</v>
      </c>
      <c r="O87" s="294" t="str">
        <f>IFERROR(VLOOKUP(Tabla1[[#This Row],[Descripción]],Insumos!$C$2:$F$520,4,),"")</f>
        <v/>
      </c>
      <c r="P87" s="247"/>
      <c r="R87" s="287" t="str">
        <f>IFERROR(VLOOKUP(Tabla1[[#This Row],[Insumos]],Insumos2!$C$5:$D$48,2,),"")</f>
        <v/>
      </c>
    </row>
    <row r="88" spans="2:18" ht="12.75" x14ac:dyDescent="0.2">
      <c r="B88" s="14" t="str">
        <f>IF(Tabla1[[#This Row],[Código_Actividad]]="","",CONCATENATE(Tabla1[[#This Row],[POA]],".",Tabla1[[#This Row],[SRS]],".",Tabla1[[#This Row],[AREA]],".",Tabla1[[#This Row],[TIPO]]))</f>
        <v/>
      </c>
      <c r="C88" s="14" t="s">
        <v>506</v>
      </c>
      <c r="D88" s="14" t="s">
        <v>506</v>
      </c>
      <c r="E88" s="14" t="s">
        <v>506</v>
      </c>
      <c r="F88" s="14" t="s">
        <v>506</v>
      </c>
      <c r="G88" s="285"/>
      <c r="H88" s="283" t="str">
        <f>IFERROR(VLOOKUP(Tabla1[[#This Row],[Código_Actividad]],PPNE2!$C$9:$D$131,2,FALSE),"")</f>
        <v/>
      </c>
      <c r="I88" s="247"/>
      <c r="J88" s="247"/>
      <c r="K88" s="288" t="str">
        <f>IFERROR(VLOOKUP(Tabla1[[#This Row],[Descripción]],Insumos!$C$2:$F$520,2,),"")</f>
        <v/>
      </c>
      <c r="L88" s="284"/>
      <c r="M88" s="289" t="str">
        <f>IFERROR(VLOOKUP(Tabla1[[#This Row],[Descripción]],Insumos!$C$2:$F$520,3,),"")</f>
        <v/>
      </c>
      <c r="N88" s="293">
        <f>IFERROR(+Tabla1[[#This Row],[Precio Unitario]]*Tabla1[[#This Row],[Cantidad de Insumos]],0)</f>
        <v>0</v>
      </c>
      <c r="O88" s="294" t="str">
        <f>IFERROR(VLOOKUP(Tabla1[[#This Row],[Descripción]],Insumos!$C$2:$F$520,4,),"")</f>
        <v/>
      </c>
      <c r="P88" s="247"/>
      <c r="R88" s="287" t="str">
        <f>IFERROR(VLOOKUP(Tabla1[[#This Row],[Insumos]],Insumos2!$C$5:$D$48,2,),"")</f>
        <v/>
      </c>
    </row>
    <row r="89" spans="2:18" ht="12.75" x14ac:dyDescent="0.2">
      <c r="B89" s="14" t="str">
        <f>IF(Tabla1[[#This Row],[Código_Actividad]]="","",CONCATENATE(Tabla1[[#This Row],[POA]],".",Tabla1[[#This Row],[SRS]],".",Tabla1[[#This Row],[AREA]],".",Tabla1[[#This Row],[TIPO]]))</f>
        <v/>
      </c>
      <c r="C89" s="14" t="s">
        <v>506</v>
      </c>
      <c r="D89" s="14" t="s">
        <v>506</v>
      </c>
      <c r="E89" s="14" t="s">
        <v>506</v>
      </c>
      <c r="F89" s="14" t="s">
        <v>506</v>
      </c>
      <c r="G89" s="285"/>
      <c r="H89" s="283" t="str">
        <f>IFERROR(VLOOKUP(Tabla1[[#This Row],[Código_Actividad]],PPNE2!$C$9:$D$131,2,FALSE),"")</f>
        <v/>
      </c>
      <c r="I89" s="247"/>
      <c r="J89" s="247"/>
      <c r="K89" s="288" t="str">
        <f>IFERROR(VLOOKUP(Tabla1[[#This Row],[Descripción]],Insumos!$C$2:$F$520,2,),"")</f>
        <v/>
      </c>
      <c r="L89" s="284"/>
      <c r="M89" s="289" t="str">
        <f>IFERROR(VLOOKUP(Tabla1[[#This Row],[Descripción]],Insumos!$C$2:$F$520,3,),"")</f>
        <v/>
      </c>
      <c r="N89" s="293">
        <f>IFERROR(+Tabla1[[#This Row],[Precio Unitario]]*Tabla1[[#This Row],[Cantidad de Insumos]],0)</f>
        <v>0</v>
      </c>
      <c r="O89" s="294" t="str">
        <f>IFERROR(VLOOKUP(Tabla1[[#This Row],[Descripción]],Insumos!$C$2:$F$520,4,),"")</f>
        <v/>
      </c>
      <c r="P89" s="247"/>
      <c r="R89" s="287" t="str">
        <f>IFERROR(VLOOKUP(Tabla1[[#This Row],[Insumos]],Insumos2!$C$5:$D$48,2,),"")</f>
        <v/>
      </c>
    </row>
    <row r="90" spans="2:18" ht="12.75" x14ac:dyDescent="0.2">
      <c r="B90" s="14" t="str">
        <f>IF(Tabla1[[#This Row],[Código_Actividad]]="","",CONCATENATE(Tabla1[[#This Row],[POA]],".",Tabla1[[#This Row],[SRS]],".",Tabla1[[#This Row],[AREA]],".",Tabla1[[#This Row],[TIPO]]))</f>
        <v/>
      </c>
      <c r="C90" s="14" t="s">
        <v>506</v>
      </c>
      <c r="D90" s="14" t="s">
        <v>506</v>
      </c>
      <c r="E90" s="14" t="s">
        <v>506</v>
      </c>
      <c r="F90" s="14" t="s">
        <v>506</v>
      </c>
      <c r="G90" s="285"/>
      <c r="H90" s="283" t="str">
        <f>IFERROR(VLOOKUP(Tabla1[[#This Row],[Código_Actividad]],PPNE2!$C$9:$D$131,2,FALSE),"")</f>
        <v/>
      </c>
      <c r="I90" s="247"/>
      <c r="J90" s="247"/>
      <c r="K90" s="288" t="str">
        <f>IFERROR(VLOOKUP(Tabla1[[#This Row],[Descripción]],Insumos!$C$2:$F$520,2,),"")</f>
        <v/>
      </c>
      <c r="L90" s="284"/>
      <c r="M90" s="289" t="str">
        <f>IFERROR(VLOOKUP(Tabla1[[#This Row],[Descripción]],Insumos!$C$2:$F$520,3,),"")</f>
        <v/>
      </c>
      <c r="N90" s="293">
        <f>IFERROR(+Tabla1[[#This Row],[Precio Unitario]]*Tabla1[[#This Row],[Cantidad de Insumos]],0)</f>
        <v>0</v>
      </c>
      <c r="O90" s="294" t="str">
        <f>IFERROR(VLOOKUP(Tabla1[[#This Row],[Descripción]],Insumos!$C$2:$F$520,4,),"")</f>
        <v/>
      </c>
      <c r="P90" s="247"/>
      <c r="R90" s="287" t="str">
        <f>IFERROR(VLOOKUP(Tabla1[[#This Row],[Insumos]],Insumos2!$C$5:$D$48,2,),"")</f>
        <v/>
      </c>
    </row>
    <row r="91" spans="2:18" ht="12.75" x14ac:dyDescent="0.2">
      <c r="B91" s="14" t="str">
        <f>IF(Tabla1[[#This Row],[Código_Actividad]]="","",CONCATENATE(Tabla1[[#This Row],[POA]],".",Tabla1[[#This Row],[SRS]],".",Tabla1[[#This Row],[AREA]],".",Tabla1[[#This Row],[TIPO]]))</f>
        <v/>
      </c>
      <c r="C91" s="14" t="s">
        <v>506</v>
      </c>
      <c r="D91" s="14" t="s">
        <v>506</v>
      </c>
      <c r="E91" s="14" t="s">
        <v>506</v>
      </c>
      <c r="F91" s="14" t="s">
        <v>506</v>
      </c>
      <c r="G91" s="285"/>
      <c r="H91" s="283" t="str">
        <f>IFERROR(VLOOKUP(Tabla1[[#This Row],[Código_Actividad]],PPNE2!$C$9:$D$131,2,FALSE),"")</f>
        <v/>
      </c>
      <c r="I91" s="247"/>
      <c r="J91" s="247"/>
      <c r="K91" s="288" t="str">
        <f>IFERROR(VLOOKUP(Tabla1[[#This Row],[Descripción]],Insumos!$C$2:$F$520,2,),"")</f>
        <v/>
      </c>
      <c r="L91" s="284"/>
      <c r="M91" s="289" t="str">
        <f>IFERROR(VLOOKUP(Tabla1[[#This Row],[Descripción]],Insumos!$C$2:$F$520,3,),"")</f>
        <v/>
      </c>
      <c r="N91" s="293">
        <f>IFERROR(+Tabla1[[#This Row],[Precio Unitario]]*Tabla1[[#This Row],[Cantidad de Insumos]],0)</f>
        <v>0</v>
      </c>
      <c r="O91" s="294" t="str">
        <f>IFERROR(VLOOKUP(Tabla1[[#This Row],[Descripción]],Insumos!$C$2:$F$520,4,),"")</f>
        <v/>
      </c>
      <c r="P91" s="247"/>
      <c r="R91" s="287" t="str">
        <f>IFERROR(VLOOKUP(Tabla1[[#This Row],[Insumos]],Insumos2!$C$5:$D$48,2,),"")</f>
        <v/>
      </c>
    </row>
    <row r="92" spans="2:18" ht="12.75" x14ac:dyDescent="0.2">
      <c r="B92" s="14" t="str">
        <f>IF(Tabla1[[#This Row],[Código_Actividad]]="","",CONCATENATE(Tabla1[[#This Row],[POA]],".",Tabla1[[#This Row],[SRS]],".",Tabla1[[#This Row],[AREA]],".",Tabla1[[#This Row],[TIPO]]))</f>
        <v/>
      </c>
      <c r="C92" s="14" t="s">
        <v>506</v>
      </c>
      <c r="D92" s="14" t="s">
        <v>506</v>
      </c>
      <c r="E92" s="14" t="s">
        <v>506</v>
      </c>
      <c r="F92" s="14" t="s">
        <v>506</v>
      </c>
      <c r="G92" s="285"/>
      <c r="H92" s="283" t="str">
        <f>IFERROR(VLOOKUP(Tabla1[[#This Row],[Código_Actividad]],PPNE2!$C$9:$D$131,2,FALSE),"")</f>
        <v/>
      </c>
      <c r="I92" s="247"/>
      <c r="J92" s="247"/>
      <c r="K92" s="288" t="str">
        <f>IFERROR(VLOOKUP(Tabla1[[#This Row],[Descripción]],Insumos!$C$2:$F$520,2,),"")</f>
        <v/>
      </c>
      <c r="L92" s="284"/>
      <c r="M92" s="289" t="str">
        <f>IFERROR(VLOOKUP(Tabla1[[#This Row],[Descripción]],Insumos!$C$2:$F$520,3,),"")</f>
        <v/>
      </c>
      <c r="N92" s="293">
        <f>IFERROR(+Tabla1[[#This Row],[Precio Unitario]]*Tabla1[[#This Row],[Cantidad de Insumos]],0)</f>
        <v>0</v>
      </c>
      <c r="O92" s="294" t="str">
        <f>IFERROR(VLOOKUP(Tabla1[[#This Row],[Descripción]],Insumos!$C$2:$F$520,4,),"")</f>
        <v/>
      </c>
      <c r="P92" s="247"/>
      <c r="R92" s="287" t="str">
        <f>IFERROR(VLOOKUP(Tabla1[[#This Row],[Insumos]],Insumos2!$C$5:$D$48,2,),"")</f>
        <v/>
      </c>
    </row>
    <row r="93" spans="2:18" ht="12.75" x14ac:dyDescent="0.2">
      <c r="B93" s="14" t="str">
        <f>IF(Tabla1[[#This Row],[Código_Actividad]]="","",CONCATENATE(Tabla1[[#This Row],[POA]],".",Tabla1[[#This Row],[SRS]],".",Tabla1[[#This Row],[AREA]],".",Tabla1[[#This Row],[TIPO]]))</f>
        <v/>
      </c>
      <c r="C93" s="14" t="s">
        <v>506</v>
      </c>
      <c r="D93" s="14" t="s">
        <v>506</v>
      </c>
      <c r="E93" s="14" t="s">
        <v>506</v>
      </c>
      <c r="F93" s="14" t="s">
        <v>506</v>
      </c>
      <c r="G93" s="285"/>
      <c r="H93" s="283" t="str">
        <f>IFERROR(VLOOKUP(Tabla1[[#This Row],[Código_Actividad]],PPNE2!$C$9:$D$131,2,FALSE),"")</f>
        <v/>
      </c>
      <c r="I93" s="247"/>
      <c r="J93" s="247"/>
      <c r="K93" s="288" t="str">
        <f>IFERROR(VLOOKUP(Tabla1[[#This Row],[Descripción]],Insumos!$C$2:$F$520,2,),"")</f>
        <v/>
      </c>
      <c r="L93" s="284"/>
      <c r="M93" s="289" t="str">
        <f>IFERROR(VLOOKUP(Tabla1[[#This Row],[Descripción]],Insumos!$C$2:$F$520,3,),"")</f>
        <v/>
      </c>
      <c r="N93" s="293">
        <f>IFERROR(+Tabla1[[#This Row],[Precio Unitario]]*Tabla1[[#This Row],[Cantidad de Insumos]],0)</f>
        <v>0</v>
      </c>
      <c r="O93" s="294" t="str">
        <f>IFERROR(VLOOKUP(Tabla1[[#This Row],[Descripción]],Insumos!$C$2:$F$520,4,),"")</f>
        <v/>
      </c>
      <c r="P93" s="247"/>
      <c r="R93" s="287" t="str">
        <f>IFERROR(VLOOKUP(Tabla1[[#This Row],[Insumos]],Insumos2!$C$5:$D$48,2,),"")</f>
        <v/>
      </c>
    </row>
    <row r="94" spans="2:18" ht="12.75" x14ac:dyDescent="0.2">
      <c r="B94" s="14" t="str">
        <f>IF(Tabla1[[#This Row],[Código_Actividad]]="","",CONCATENATE(Tabla1[[#This Row],[POA]],".",Tabla1[[#This Row],[SRS]],".",Tabla1[[#This Row],[AREA]],".",Tabla1[[#This Row],[TIPO]]))</f>
        <v/>
      </c>
      <c r="C94" s="14" t="s">
        <v>506</v>
      </c>
      <c r="D94" s="14" t="s">
        <v>506</v>
      </c>
      <c r="E94" s="14" t="s">
        <v>506</v>
      </c>
      <c r="F94" s="14" t="s">
        <v>506</v>
      </c>
      <c r="G94" s="285"/>
      <c r="H94" s="283" t="str">
        <f>IFERROR(VLOOKUP(Tabla1[[#This Row],[Código_Actividad]],PPNE2!$C$9:$D$131,2,FALSE),"")</f>
        <v/>
      </c>
      <c r="I94" s="247"/>
      <c r="J94" s="247"/>
      <c r="K94" s="288" t="str">
        <f>IFERROR(VLOOKUP(Tabla1[[#This Row],[Descripción]],Insumos!$C$2:$F$520,2,),"")</f>
        <v/>
      </c>
      <c r="L94" s="284"/>
      <c r="M94" s="289" t="str">
        <f>IFERROR(VLOOKUP(Tabla1[[#This Row],[Descripción]],Insumos!$C$2:$F$520,3,),"")</f>
        <v/>
      </c>
      <c r="N94" s="293">
        <f>IFERROR(+Tabla1[[#This Row],[Precio Unitario]]*Tabla1[[#This Row],[Cantidad de Insumos]],0)</f>
        <v>0</v>
      </c>
      <c r="O94" s="294" t="str">
        <f>IFERROR(VLOOKUP(Tabla1[[#This Row],[Descripción]],Insumos!$C$2:$F$520,4,),"")</f>
        <v/>
      </c>
      <c r="P94" s="247"/>
      <c r="R94" s="287" t="str">
        <f>IFERROR(VLOOKUP(Tabla1[[#This Row],[Insumos]],Insumos2!$C$5:$D$48,2,),"")</f>
        <v/>
      </c>
    </row>
    <row r="95" spans="2:18" ht="12.75" x14ac:dyDescent="0.2">
      <c r="B95" s="14" t="str">
        <f>IF(Tabla1[[#This Row],[Código_Actividad]]="","",CONCATENATE(Tabla1[[#This Row],[POA]],".",Tabla1[[#This Row],[SRS]],".",Tabla1[[#This Row],[AREA]],".",Tabla1[[#This Row],[TIPO]]))</f>
        <v/>
      </c>
      <c r="C95" s="14" t="s">
        <v>506</v>
      </c>
      <c r="D95" s="14" t="s">
        <v>506</v>
      </c>
      <c r="E95" s="14" t="s">
        <v>506</v>
      </c>
      <c r="F95" s="14" t="s">
        <v>506</v>
      </c>
      <c r="G95" s="285"/>
      <c r="H95" s="283" t="str">
        <f>IFERROR(VLOOKUP(Tabla1[[#This Row],[Código_Actividad]],PPNE2!$C$9:$D$131,2,FALSE),"")</f>
        <v/>
      </c>
      <c r="I95" s="247"/>
      <c r="J95" s="247"/>
      <c r="K95" s="288" t="str">
        <f>IFERROR(VLOOKUP(Tabla1[[#This Row],[Descripción]],Insumos!$C$2:$F$520,2,),"")</f>
        <v/>
      </c>
      <c r="L95" s="284"/>
      <c r="M95" s="289" t="str">
        <f>IFERROR(VLOOKUP(Tabla1[[#This Row],[Descripción]],Insumos!$C$2:$F$520,3,),"")</f>
        <v/>
      </c>
      <c r="N95" s="293">
        <f>IFERROR(+Tabla1[[#This Row],[Precio Unitario]]*Tabla1[[#This Row],[Cantidad de Insumos]],0)</f>
        <v>0</v>
      </c>
      <c r="O95" s="294" t="str">
        <f>IFERROR(VLOOKUP(Tabla1[[#This Row],[Descripción]],Insumos!$C$2:$F$520,4,),"")</f>
        <v/>
      </c>
      <c r="P95" s="247"/>
      <c r="R95" s="287" t="str">
        <f>IFERROR(VLOOKUP(Tabla1[[#This Row],[Insumos]],Insumos2!$C$5:$D$48,2,),"")</f>
        <v/>
      </c>
    </row>
    <row r="96" spans="2:18" ht="12.75" x14ac:dyDescent="0.2">
      <c r="B96" s="14" t="str">
        <f>IF(Tabla1[[#This Row],[Código_Actividad]]="","",CONCATENATE(Tabla1[[#This Row],[POA]],".",Tabla1[[#This Row],[SRS]],".",Tabla1[[#This Row],[AREA]],".",Tabla1[[#This Row],[TIPO]]))</f>
        <v/>
      </c>
      <c r="C96" s="14" t="s">
        <v>506</v>
      </c>
      <c r="D96" s="14" t="s">
        <v>506</v>
      </c>
      <c r="E96" s="14" t="s">
        <v>506</v>
      </c>
      <c r="F96" s="14" t="s">
        <v>506</v>
      </c>
      <c r="G96" s="285"/>
      <c r="H96" s="283" t="str">
        <f>IFERROR(VLOOKUP(Tabla1[[#This Row],[Código_Actividad]],PPNE2!$C$9:$D$131,2,FALSE),"")</f>
        <v/>
      </c>
      <c r="I96" s="247"/>
      <c r="J96" s="247"/>
      <c r="K96" s="288" t="str">
        <f>IFERROR(VLOOKUP(Tabla1[[#This Row],[Descripción]],Insumos!$C$2:$F$520,2,),"")</f>
        <v/>
      </c>
      <c r="L96" s="284"/>
      <c r="M96" s="289" t="str">
        <f>IFERROR(VLOOKUP(Tabla1[[#This Row],[Descripción]],Insumos!$C$2:$F$520,3,),"")</f>
        <v/>
      </c>
      <c r="N96" s="293">
        <f>IFERROR(+Tabla1[[#This Row],[Precio Unitario]]*Tabla1[[#This Row],[Cantidad de Insumos]],0)</f>
        <v>0</v>
      </c>
      <c r="O96" s="294" t="str">
        <f>IFERROR(VLOOKUP(Tabla1[[#This Row],[Descripción]],Insumos!$C$2:$F$520,4,),"")</f>
        <v/>
      </c>
      <c r="P96" s="247"/>
      <c r="R96" s="287" t="str">
        <f>IFERROR(VLOOKUP(Tabla1[[#This Row],[Insumos]],Insumos2!$C$5:$D$48,2,),"")</f>
        <v/>
      </c>
    </row>
    <row r="97" spans="2:18" ht="12.75" x14ac:dyDescent="0.2">
      <c r="B97" s="14" t="str">
        <f>IF(Tabla1[[#This Row],[Código_Actividad]]="","",CONCATENATE(Tabla1[[#This Row],[POA]],".",Tabla1[[#This Row],[SRS]],".",Tabla1[[#This Row],[AREA]],".",Tabla1[[#This Row],[TIPO]]))</f>
        <v/>
      </c>
      <c r="C97" s="14" t="s">
        <v>506</v>
      </c>
      <c r="D97" s="14" t="s">
        <v>506</v>
      </c>
      <c r="E97" s="14" t="s">
        <v>506</v>
      </c>
      <c r="F97" s="14" t="s">
        <v>506</v>
      </c>
      <c r="G97" s="285"/>
      <c r="H97" s="283" t="str">
        <f>IFERROR(VLOOKUP(Tabla1[[#This Row],[Código_Actividad]],PPNE2!$C$9:$D$131,2,FALSE),"")</f>
        <v/>
      </c>
      <c r="I97" s="247"/>
      <c r="J97" s="247"/>
      <c r="K97" s="288" t="str">
        <f>IFERROR(VLOOKUP(Tabla1[[#This Row],[Descripción]],Insumos!$C$2:$F$520,2,),"")</f>
        <v/>
      </c>
      <c r="L97" s="284"/>
      <c r="M97" s="289" t="str">
        <f>IFERROR(VLOOKUP(Tabla1[[#This Row],[Descripción]],Insumos!$C$2:$F$520,3,),"")</f>
        <v/>
      </c>
      <c r="N97" s="293">
        <f>IFERROR(+Tabla1[[#This Row],[Precio Unitario]]*Tabla1[[#This Row],[Cantidad de Insumos]],0)</f>
        <v>0</v>
      </c>
      <c r="O97" s="294" t="str">
        <f>IFERROR(VLOOKUP(Tabla1[[#This Row],[Descripción]],Insumos!$C$2:$F$520,4,),"")</f>
        <v/>
      </c>
      <c r="P97" s="247"/>
      <c r="R97" s="287" t="str">
        <f>IFERROR(VLOOKUP(Tabla1[[#This Row],[Insumos]],Insumos2!$C$5:$D$48,2,),"")</f>
        <v/>
      </c>
    </row>
    <row r="98" spans="2:18" ht="12.75" x14ac:dyDescent="0.2">
      <c r="B98" s="14" t="str">
        <f>IF(Tabla1[[#This Row],[Código_Actividad]]="","",CONCATENATE(Tabla1[[#This Row],[POA]],".",Tabla1[[#This Row],[SRS]],".",Tabla1[[#This Row],[AREA]],".",Tabla1[[#This Row],[TIPO]]))</f>
        <v/>
      </c>
      <c r="C98" s="14" t="s">
        <v>506</v>
      </c>
      <c r="D98" s="14" t="s">
        <v>506</v>
      </c>
      <c r="E98" s="14" t="s">
        <v>506</v>
      </c>
      <c r="F98" s="14" t="s">
        <v>506</v>
      </c>
      <c r="G98" s="285"/>
      <c r="H98" s="283" t="str">
        <f>IFERROR(VLOOKUP(Tabla1[[#This Row],[Código_Actividad]],PPNE2!$C$9:$D$131,2,FALSE),"")</f>
        <v/>
      </c>
      <c r="I98" s="247"/>
      <c r="J98" s="247"/>
      <c r="K98" s="288" t="str">
        <f>IFERROR(VLOOKUP(Tabla1[[#This Row],[Descripción]],Insumos!$C$2:$F$520,2,),"")</f>
        <v/>
      </c>
      <c r="L98" s="284"/>
      <c r="M98" s="289" t="str">
        <f>IFERROR(VLOOKUP(Tabla1[[#This Row],[Descripción]],Insumos!$C$2:$F$520,3,),"")</f>
        <v/>
      </c>
      <c r="N98" s="293">
        <f>IFERROR(+Tabla1[[#This Row],[Precio Unitario]]*Tabla1[[#This Row],[Cantidad de Insumos]],0)</f>
        <v>0</v>
      </c>
      <c r="O98" s="294" t="str">
        <f>IFERROR(VLOOKUP(Tabla1[[#This Row],[Descripción]],Insumos!$C$2:$F$520,4,),"")</f>
        <v/>
      </c>
      <c r="P98" s="247"/>
      <c r="R98" s="287" t="str">
        <f>IFERROR(VLOOKUP(Tabla1[[#This Row],[Insumos]],Insumos2!$C$5:$D$48,2,),"")</f>
        <v/>
      </c>
    </row>
    <row r="99" spans="2:18" ht="12.75" x14ac:dyDescent="0.2">
      <c r="B99" s="14" t="str">
        <f>IF(Tabla1[[#This Row],[Código_Actividad]]="","",CONCATENATE(Tabla1[[#This Row],[POA]],".",Tabla1[[#This Row],[SRS]],".",Tabla1[[#This Row],[AREA]],".",Tabla1[[#This Row],[TIPO]]))</f>
        <v/>
      </c>
      <c r="C99" s="14" t="s">
        <v>506</v>
      </c>
      <c r="D99" s="14" t="s">
        <v>506</v>
      </c>
      <c r="E99" s="14" t="s">
        <v>506</v>
      </c>
      <c r="F99" s="14" t="s">
        <v>506</v>
      </c>
      <c r="G99" s="285"/>
      <c r="H99" s="283" t="str">
        <f>IFERROR(VLOOKUP(Tabla1[[#This Row],[Código_Actividad]],PPNE2!$C$9:$D$131,2,FALSE),"")</f>
        <v/>
      </c>
      <c r="I99" s="247"/>
      <c r="J99" s="247"/>
      <c r="K99" s="288" t="str">
        <f>IFERROR(VLOOKUP(Tabla1[[#This Row],[Descripción]],Insumos!$C$2:$F$520,2,),"")</f>
        <v/>
      </c>
      <c r="L99" s="284"/>
      <c r="M99" s="289" t="str">
        <f>IFERROR(VLOOKUP(Tabla1[[#This Row],[Descripción]],Insumos!$C$2:$F$520,3,),"")</f>
        <v/>
      </c>
      <c r="N99" s="293">
        <f>IFERROR(+Tabla1[[#This Row],[Precio Unitario]]*Tabla1[[#This Row],[Cantidad de Insumos]],0)</f>
        <v>0</v>
      </c>
      <c r="O99" s="294" t="str">
        <f>IFERROR(VLOOKUP(Tabla1[[#This Row],[Descripción]],Insumos!$C$2:$F$520,4,),"")</f>
        <v/>
      </c>
      <c r="P99" s="247"/>
      <c r="R99" s="287" t="str">
        <f>IFERROR(VLOOKUP(Tabla1[[#This Row],[Insumos]],Insumos2!$C$5:$D$48,2,),"")</f>
        <v/>
      </c>
    </row>
    <row r="100" spans="2:18" ht="12.75" x14ac:dyDescent="0.2">
      <c r="B100" s="14" t="str">
        <f>IF(Tabla1[[#This Row],[Código_Actividad]]="","",CONCATENATE(Tabla1[[#This Row],[POA]],".",Tabla1[[#This Row],[SRS]],".",Tabla1[[#This Row],[AREA]],".",Tabla1[[#This Row],[TIPO]]))</f>
        <v/>
      </c>
      <c r="C100" s="14" t="s">
        <v>506</v>
      </c>
      <c r="D100" s="14" t="s">
        <v>506</v>
      </c>
      <c r="E100" s="14" t="s">
        <v>506</v>
      </c>
      <c r="F100" s="14" t="s">
        <v>506</v>
      </c>
      <c r="G100" s="285"/>
      <c r="H100" s="283" t="str">
        <f>IFERROR(VLOOKUP(Tabla1[[#This Row],[Código_Actividad]],PPNE2!$C$9:$D$131,2,FALSE),"")</f>
        <v/>
      </c>
      <c r="I100" s="247"/>
      <c r="J100" s="247"/>
      <c r="K100" s="288" t="str">
        <f>IFERROR(VLOOKUP(Tabla1[[#This Row],[Descripción]],Insumos!$C$2:$F$520,2,),"")</f>
        <v/>
      </c>
      <c r="L100" s="284"/>
      <c r="M100" s="289" t="str">
        <f>IFERROR(VLOOKUP(Tabla1[[#This Row],[Descripción]],Insumos!$C$2:$F$520,3,),"")</f>
        <v/>
      </c>
      <c r="N100" s="293">
        <f>IFERROR(+Tabla1[[#This Row],[Precio Unitario]]*Tabla1[[#This Row],[Cantidad de Insumos]],0)</f>
        <v>0</v>
      </c>
      <c r="O100" s="294" t="str">
        <f>IFERROR(VLOOKUP(Tabla1[[#This Row],[Descripción]],Insumos!$C$2:$F$520,4,),"")</f>
        <v/>
      </c>
      <c r="P100" s="247"/>
      <c r="R100" s="287" t="str">
        <f>IFERROR(VLOOKUP(Tabla1[[#This Row],[Insumos]],Insumos2!$C$5:$D$48,2,),"")</f>
        <v/>
      </c>
    </row>
    <row r="101" spans="2:18" ht="12.75" x14ac:dyDescent="0.2">
      <c r="B101" s="14" t="str">
        <f>IF(Tabla1[[#This Row],[Código_Actividad]]="","",CONCATENATE(Tabla1[[#This Row],[POA]],".",Tabla1[[#This Row],[SRS]],".",Tabla1[[#This Row],[AREA]],".",Tabla1[[#This Row],[TIPO]]))</f>
        <v/>
      </c>
      <c r="C101" s="14" t="s">
        <v>506</v>
      </c>
      <c r="D101" s="14" t="s">
        <v>506</v>
      </c>
      <c r="E101" s="14" t="s">
        <v>506</v>
      </c>
      <c r="F101" s="14" t="s">
        <v>506</v>
      </c>
      <c r="G101" s="285"/>
      <c r="H101" s="283" t="str">
        <f>IFERROR(VLOOKUP(Tabla1[[#This Row],[Código_Actividad]],PPNE2!$C$9:$D$131,2,FALSE),"")</f>
        <v/>
      </c>
      <c r="I101" s="247"/>
      <c r="J101" s="247"/>
      <c r="K101" s="288" t="str">
        <f>IFERROR(VLOOKUP(Tabla1[[#This Row],[Descripción]],Insumos!$C$2:$F$520,2,),"")</f>
        <v/>
      </c>
      <c r="L101" s="284"/>
      <c r="M101" s="289" t="str">
        <f>IFERROR(VLOOKUP(Tabla1[[#This Row],[Descripción]],Insumos!$C$2:$F$520,3,),"")</f>
        <v/>
      </c>
      <c r="N101" s="293">
        <f>IFERROR(+Tabla1[[#This Row],[Precio Unitario]]*Tabla1[[#This Row],[Cantidad de Insumos]],0)</f>
        <v>0</v>
      </c>
      <c r="O101" s="294" t="str">
        <f>IFERROR(VLOOKUP(Tabla1[[#This Row],[Descripción]],Insumos!$C$2:$F$520,4,),"")</f>
        <v/>
      </c>
      <c r="P101" s="247"/>
      <c r="R101" s="287" t="str">
        <f>IFERROR(VLOOKUP(Tabla1[[#This Row],[Insumos]],Insumos2!$C$5:$D$48,2,),"")</f>
        <v/>
      </c>
    </row>
    <row r="102" spans="2:18" ht="12.75" x14ac:dyDescent="0.2">
      <c r="B102" s="14" t="str">
        <f>IF(Tabla1[[#This Row],[Código_Actividad]]="","",CONCATENATE(Tabla1[[#This Row],[POA]],".",Tabla1[[#This Row],[SRS]],".",Tabla1[[#This Row],[AREA]],".",Tabla1[[#This Row],[TIPO]]))</f>
        <v/>
      </c>
      <c r="C102" s="14" t="s">
        <v>506</v>
      </c>
      <c r="D102" s="14" t="s">
        <v>506</v>
      </c>
      <c r="E102" s="14" t="s">
        <v>506</v>
      </c>
      <c r="F102" s="14" t="s">
        <v>506</v>
      </c>
      <c r="G102" s="285"/>
      <c r="H102" s="283" t="str">
        <f>IFERROR(VLOOKUP(Tabla1[[#This Row],[Código_Actividad]],PPNE2!$C$9:$D$131,2,FALSE),"")</f>
        <v/>
      </c>
      <c r="I102" s="247"/>
      <c r="J102" s="247"/>
      <c r="K102" s="288" t="str">
        <f>IFERROR(VLOOKUP(Tabla1[[#This Row],[Descripción]],Insumos!$C$2:$F$520,2,),"")</f>
        <v/>
      </c>
      <c r="L102" s="284"/>
      <c r="M102" s="289" t="str">
        <f>IFERROR(VLOOKUP(Tabla1[[#This Row],[Descripción]],Insumos!$C$2:$F$520,3,),"")</f>
        <v/>
      </c>
      <c r="N102" s="293">
        <f>IFERROR(+Tabla1[[#This Row],[Precio Unitario]]*Tabla1[[#This Row],[Cantidad de Insumos]],0)</f>
        <v>0</v>
      </c>
      <c r="O102" s="294" t="str">
        <f>IFERROR(VLOOKUP(Tabla1[[#This Row],[Descripción]],Insumos!$C$2:$F$520,4,),"")</f>
        <v/>
      </c>
      <c r="P102" s="247"/>
      <c r="R102" s="287" t="str">
        <f>IFERROR(VLOOKUP(Tabla1[[#This Row],[Insumos]],Insumos2!$C$5:$D$48,2,),"")</f>
        <v/>
      </c>
    </row>
    <row r="103" spans="2:18" ht="12.75" x14ac:dyDescent="0.2">
      <c r="B103" s="14" t="str">
        <f>IF(Tabla1[[#This Row],[Código_Actividad]]="","",CONCATENATE(Tabla1[[#This Row],[POA]],".",Tabla1[[#This Row],[SRS]],".",Tabla1[[#This Row],[AREA]],".",Tabla1[[#This Row],[TIPO]]))</f>
        <v/>
      </c>
      <c r="C103" s="14" t="s">
        <v>506</v>
      </c>
      <c r="D103" s="14" t="s">
        <v>506</v>
      </c>
      <c r="E103" s="14" t="s">
        <v>506</v>
      </c>
      <c r="F103" s="14" t="s">
        <v>506</v>
      </c>
      <c r="G103" s="285"/>
      <c r="H103" s="283" t="str">
        <f>IFERROR(VLOOKUP(Tabla1[[#This Row],[Código_Actividad]],PPNE2!$C$9:$D$131,2,FALSE),"")</f>
        <v/>
      </c>
      <c r="I103" s="247"/>
      <c r="J103" s="247"/>
      <c r="K103" s="288" t="str">
        <f>IFERROR(VLOOKUP(Tabla1[[#This Row],[Descripción]],Insumos!$C$2:$F$520,2,),"")</f>
        <v/>
      </c>
      <c r="L103" s="284"/>
      <c r="M103" s="289" t="str">
        <f>IFERROR(VLOOKUP(Tabla1[[#This Row],[Descripción]],Insumos!$C$2:$F$520,3,),"")</f>
        <v/>
      </c>
      <c r="N103" s="293">
        <f>IFERROR(+Tabla1[[#This Row],[Precio Unitario]]*Tabla1[[#This Row],[Cantidad de Insumos]],0)</f>
        <v>0</v>
      </c>
      <c r="O103" s="294" t="str">
        <f>IFERROR(VLOOKUP(Tabla1[[#This Row],[Descripción]],Insumos!$C$2:$F$520,4,),"")</f>
        <v/>
      </c>
      <c r="P103" s="247"/>
      <c r="R103" s="287" t="str">
        <f>IFERROR(VLOOKUP(Tabla1[[#This Row],[Insumos]],Insumos2!$C$5:$D$48,2,),"")</f>
        <v/>
      </c>
    </row>
    <row r="104" spans="2:18" ht="12.75" x14ac:dyDescent="0.2">
      <c r="B104" s="14" t="str">
        <f>IF(Tabla1[[#This Row],[Código_Actividad]]="","",CONCATENATE(Tabla1[[#This Row],[POA]],".",Tabla1[[#This Row],[SRS]],".",Tabla1[[#This Row],[AREA]],".",Tabla1[[#This Row],[TIPO]]))</f>
        <v/>
      </c>
      <c r="C104" s="14" t="s">
        <v>506</v>
      </c>
      <c r="D104" s="14" t="s">
        <v>506</v>
      </c>
      <c r="E104" s="14" t="s">
        <v>506</v>
      </c>
      <c r="F104" s="14" t="s">
        <v>506</v>
      </c>
      <c r="G104" s="285"/>
      <c r="H104" s="283" t="str">
        <f>IFERROR(VLOOKUP(Tabla1[[#This Row],[Código_Actividad]],PPNE2!$C$9:$D$131,2,FALSE),"")</f>
        <v/>
      </c>
      <c r="I104" s="247"/>
      <c r="J104" s="247"/>
      <c r="K104" s="288" t="str">
        <f>IFERROR(VLOOKUP(Tabla1[[#This Row],[Descripción]],Insumos!$C$2:$F$520,2,),"")</f>
        <v/>
      </c>
      <c r="L104" s="284"/>
      <c r="M104" s="289" t="str">
        <f>IFERROR(VLOOKUP(Tabla1[[#This Row],[Descripción]],Insumos!$C$2:$F$520,3,),"")</f>
        <v/>
      </c>
      <c r="N104" s="293">
        <f>IFERROR(+Tabla1[[#This Row],[Precio Unitario]]*Tabla1[[#This Row],[Cantidad de Insumos]],0)</f>
        <v>0</v>
      </c>
      <c r="O104" s="294" t="str">
        <f>IFERROR(VLOOKUP(Tabla1[[#This Row],[Descripción]],Insumos!$C$2:$F$520,4,),"")</f>
        <v/>
      </c>
      <c r="P104" s="247"/>
      <c r="R104" s="287" t="str">
        <f>IFERROR(VLOOKUP(Tabla1[[#This Row],[Insumos]],Insumos2!$C$5:$D$48,2,),"")</f>
        <v/>
      </c>
    </row>
    <row r="105" spans="2:18" ht="12.75" x14ac:dyDescent="0.2">
      <c r="B105" s="14" t="str">
        <f>IF(Tabla1[[#This Row],[Código_Actividad]]="","",CONCATENATE(Tabla1[[#This Row],[POA]],".",Tabla1[[#This Row],[SRS]],".",Tabla1[[#This Row],[AREA]],".",Tabla1[[#This Row],[TIPO]]))</f>
        <v/>
      </c>
      <c r="C105" s="14" t="s">
        <v>506</v>
      </c>
      <c r="D105" s="14" t="s">
        <v>506</v>
      </c>
      <c r="E105" s="14" t="s">
        <v>506</v>
      </c>
      <c r="F105" s="14" t="s">
        <v>506</v>
      </c>
      <c r="G105" s="285"/>
      <c r="H105" s="283" t="str">
        <f>IFERROR(VLOOKUP(Tabla1[[#This Row],[Código_Actividad]],PPNE2!$C$9:$D$131,2,FALSE),"")</f>
        <v/>
      </c>
      <c r="I105" s="247"/>
      <c r="J105" s="247"/>
      <c r="K105" s="288" t="str">
        <f>IFERROR(VLOOKUP(Tabla1[[#This Row],[Descripción]],Insumos!$C$2:$F$520,2,),"")</f>
        <v/>
      </c>
      <c r="L105" s="284"/>
      <c r="M105" s="289" t="str">
        <f>IFERROR(VLOOKUP(Tabla1[[#This Row],[Descripción]],Insumos!$C$2:$F$520,3,),"")</f>
        <v/>
      </c>
      <c r="N105" s="293">
        <f>IFERROR(+Tabla1[[#This Row],[Precio Unitario]]*Tabla1[[#This Row],[Cantidad de Insumos]],0)</f>
        <v>0</v>
      </c>
      <c r="O105" s="294" t="str">
        <f>IFERROR(VLOOKUP(Tabla1[[#This Row],[Descripción]],Insumos!$C$2:$F$520,4,),"")</f>
        <v/>
      </c>
      <c r="P105" s="247"/>
      <c r="R105" s="287" t="str">
        <f>IFERROR(VLOOKUP(Tabla1[[#This Row],[Insumos]],Insumos2!$C$5:$D$48,2,),"")</f>
        <v/>
      </c>
    </row>
    <row r="106" spans="2:18" ht="12.75" x14ac:dyDescent="0.2">
      <c r="B106" s="14" t="str">
        <f>IF(Tabla1[[#This Row],[Código_Actividad]]="","",CONCATENATE(Tabla1[[#This Row],[POA]],".",Tabla1[[#This Row],[SRS]],".",Tabla1[[#This Row],[AREA]],".",Tabla1[[#This Row],[TIPO]]))</f>
        <v/>
      </c>
      <c r="C106" s="14" t="s">
        <v>506</v>
      </c>
      <c r="D106" s="14" t="s">
        <v>506</v>
      </c>
      <c r="E106" s="14" t="s">
        <v>506</v>
      </c>
      <c r="F106" s="14" t="s">
        <v>506</v>
      </c>
      <c r="G106" s="285"/>
      <c r="H106" s="283" t="str">
        <f>IFERROR(VLOOKUP(Tabla1[[#This Row],[Código_Actividad]],PPNE2!$C$9:$D$131,2,FALSE),"")</f>
        <v/>
      </c>
      <c r="I106" s="247"/>
      <c r="J106" s="247"/>
      <c r="K106" s="288" t="str">
        <f>IFERROR(VLOOKUP(Tabla1[[#This Row],[Descripción]],Insumos!$C$2:$F$520,2,),"")</f>
        <v/>
      </c>
      <c r="L106" s="284"/>
      <c r="M106" s="289" t="str">
        <f>IFERROR(VLOOKUP(Tabla1[[#This Row],[Descripción]],Insumos!$C$2:$F$520,3,),"")</f>
        <v/>
      </c>
      <c r="N106" s="293">
        <f>IFERROR(+Tabla1[[#This Row],[Precio Unitario]]*Tabla1[[#This Row],[Cantidad de Insumos]],0)</f>
        <v>0</v>
      </c>
      <c r="O106" s="294" t="str">
        <f>IFERROR(VLOOKUP(Tabla1[[#This Row],[Descripción]],Insumos!$C$2:$F$520,4,),"")</f>
        <v/>
      </c>
      <c r="P106" s="247"/>
      <c r="R106" s="287" t="str">
        <f>IFERROR(VLOOKUP(Tabla1[[#This Row],[Insumos]],Insumos2!$C$5:$D$48,2,),"")</f>
        <v/>
      </c>
    </row>
    <row r="107" spans="2:18" ht="12.75" x14ac:dyDescent="0.2">
      <c r="B107" s="14" t="str">
        <f>IF(Tabla1[[#This Row],[Código_Actividad]]="","",CONCATENATE(Tabla1[[#This Row],[POA]],".",Tabla1[[#This Row],[SRS]],".",Tabla1[[#This Row],[AREA]],".",Tabla1[[#This Row],[TIPO]]))</f>
        <v/>
      </c>
      <c r="C107" s="14" t="s">
        <v>506</v>
      </c>
      <c r="D107" s="14" t="s">
        <v>506</v>
      </c>
      <c r="E107" s="14" t="s">
        <v>506</v>
      </c>
      <c r="F107" s="14" t="s">
        <v>506</v>
      </c>
      <c r="G107" s="285"/>
      <c r="H107" s="283" t="str">
        <f>IFERROR(VLOOKUP(Tabla1[[#This Row],[Código_Actividad]],PPNE2!$C$9:$D$131,2,FALSE),"")</f>
        <v/>
      </c>
      <c r="I107" s="247"/>
      <c r="J107" s="247"/>
      <c r="K107" s="288" t="str">
        <f>IFERROR(VLOOKUP(Tabla1[[#This Row],[Descripción]],Insumos!$C$2:$F$520,2,),"")</f>
        <v/>
      </c>
      <c r="L107" s="284"/>
      <c r="M107" s="289" t="str">
        <f>IFERROR(VLOOKUP(Tabla1[[#This Row],[Descripción]],Insumos!$C$2:$F$520,3,),"")</f>
        <v/>
      </c>
      <c r="N107" s="293">
        <f>IFERROR(+Tabla1[[#This Row],[Precio Unitario]]*Tabla1[[#This Row],[Cantidad de Insumos]],0)</f>
        <v>0</v>
      </c>
      <c r="O107" s="294" t="str">
        <f>IFERROR(VLOOKUP(Tabla1[[#This Row],[Descripción]],Insumos!$C$2:$F$520,4,),"")</f>
        <v/>
      </c>
      <c r="P107" s="247"/>
      <c r="R107" s="287" t="str">
        <f>IFERROR(VLOOKUP(Tabla1[[#This Row],[Insumos]],Insumos2!$C$5:$D$48,2,),"")</f>
        <v/>
      </c>
    </row>
    <row r="108" spans="2:18" ht="12.75" x14ac:dyDescent="0.2">
      <c r="B108" s="14" t="str">
        <f>IF(Tabla1[[#This Row],[Código_Actividad]]="","",CONCATENATE(Tabla1[[#This Row],[POA]],".",Tabla1[[#This Row],[SRS]],".",Tabla1[[#This Row],[AREA]],".",Tabla1[[#This Row],[TIPO]]))</f>
        <v/>
      </c>
      <c r="C108" s="14" t="s">
        <v>506</v>
      </c>
      <c r="D108" s="14" t="s">
        <v>506</v>
      </c>
      <c r="E108" s="14" t="s">
        <v>506</v>
      </c>
      <c r="F108" s="14" t="s">
        <v>506</v>
      </c>
      <c r="G108" s="285"/>
      <c r="H108" s="283" t="str">
        <f>IFERROR(VLOOKUP(Tabla1[[#This Row],[Código_Actividad]],PPNE2!$C$9:$D$131,2,FALSE),"")</f>
        <v/>
      </c>
      <c r="I108" s="247"/>
      <c r="J108" s="247"/>
      <c r="K108" s="288" t="str">
        <f>IFERROR(VLOOKUP(Tabla1[[#This Row],[Descripción]],Insumos!$C$2:$F$520,2,),"")</f>
        <v/>
      </c>
      <c r="L108" s="284"/>
      <c r="M108" s="289" t="str">
        <f>IFERROR(VLOOKUP(Tabla1[[#This Row],[Descripción]],Insumos!$C$2:$F$520,3,),"")</f>
        <v/>
      </c>
      <c r="N108" s="293">
        <f>IFERROR(+Tabla1[[#This Row],[Precio Unitario]]*Tabla1[[#This Row],[Cantidad de Insumos]],0)</f>
        <v>0</v>
      </c>
      <c r="O108" s="294" t="str">
        <f>IFERROR(VLOOKUP(Tabla1[[#This Row],[Descripción]],Insumos!$C$2:$F$520,4,),"")</f>
        <v/>
      </c>
      <c r="P108" s="247"/>
      <c r="R108" s="287" t="str">
        <f>IFERROR(VLOOKUP(Tabla1[[#This Row],[Insumos]],Insumos2!$C$5:$D$48,2,),"")</f>
        <v/>
      </c>
    </row>
    <row r="109" spans="2:18" ht="12.75" x14ac:dyDescent="0.2">
      <c r="B109" s="14" t="str">
        <f>IF(Tabla1[[#This Row],[Código_Actividad]]="","",CONCATENATE(Tabla1[[#This Row],[POA]],".",Tabla1[[#This Row],[SRS]],".",Tabla1[[#This Row],[AREA]],".",Tabla1[[#This Row],[TIPO]]))</f>
        <v/>
      </c>
      <c r="C109" s="14" t="s">
        <v>506</v>
      </c>
      <c r="D109" s="14" t="s">
        <v>506</v>
      </c>
      <c r="E109" s="14" t="s">
        <v>506</v>
      </c>
      <c r="F109" s="14" t="s">
        <v>506</v>
      </c>
      <c r="G109" s="285"/>
      <c r="H109" s="283" t="str">
        <f>IFERROR(VLOOKUP(Tabla1[[#This Row],[Código_Actividad]],PPNE2!$C$9:$D$131,2,FALSE),"")</f>
        <v/>
      </c>
      <c r="I109" s="247"/>
      <c r="J109" s="247"/>
      <c r="K109" s="288" t="str">
        <f>IFERROR(VLOOKUP(Tabla1[[#This Row],[Descripción]],Insumos!$C$2:$F$520,2,),"")</f>
        <v/>
      </c>
      <c r="L109" s="284"/>
      <c r="M109" s="289" t="str">
        <f>IFERROR(VLOOKUP(Tabla1[[#This Row],[Descripción]],Insumos!$C$2:$F$520,3,),"")</f>
        <v/>
      </c>
      <c r="N109" s="293">
        <f>IFERROR(+Tabla1[[#This Row],[Precio Unitario]]*Tabla1[[#This Row],[Cantidad de Insumos]],0)</f>
        <v>0</v>
      </c>
      <c r="O109" s="294" t="str">
        <f>IFERROR(VLOOKUP(Tabla1[[#This Row],[Descripción]],Insumos!$C$2:$F$520,4,),"")</f>
        <v/>
      </c>
      <c r="P109" s="247"/>
      <c r="R109" s="287" t="str">
        <f>IFERROR(VLOOKUP(Tabla1[[#This Row],[Insumos]],Insumos2!$C$5:$D$48,2,),"")</f>
        <v/>
      </c>
    </row>
    <row r="110" spans="2:18" ht="12.75" x14ac:dyDescent="0.2">
      <c r="B110" s="14" t="str">
        <f>IF(Tabla1[[#This Row],[Código_Actividad]]="","",CONCATENATE(Tabla1[[#This Row],[POA]],".",Tabla1[[#This Row],[SRS]],".",Tabla1[[#This Row],[AREA]],".",Tabla1[[#This Row],[TIPO]]))</f>
        <v/>
      </c>
      <c r="C110" s="14" t="s">
        <v>506</v>
      </c>
      <c r="D110" s="14" t="s">
        <v>506</v>
      </c>
      <c r="E110" s="14" t="s">
        <v>506</v>
      </c>
      <c r="F110" s="14" t="s">
        <v>506</v>
      </c>
      <c r="G110" s="285"/>
      <c r="H110" s="283" t="str">
        <f>IFERROR(VLOOKUP(Tabla1[[#This Row],[Código_Actividad]],PPNE2!$C$9:$D$131,2,FALSE),"")</f>
        <v/>
      </c>
      <c r="I110" s="247"/>
      <c r="J110" s="247"/>
      <c r="K110" s="288" t="str">
        <f>IFERROR(VLOOKUP(Tabla1[[#This Row],[Descripción]],Insumos!$C$2:$F$520,2,),"")</f>
        <v/>
      </c>
      <c r="L110" s="284"/>
      <c r="M110" s="289" t="str">
        <f>IFERROR(VLOOKUP(Tabla1[[#This Row],[Descripción]],Insumos!$C$2:$F$520,3,),"")</f>
        <v/>
      </c>
      <c r="N110" s="293">
        <f>IFERROR(+Tabla1[[#This Row],[Precio Unitario]]*Tabla1[[#This Row],[Cantidad de Insumos]],0)</f>
        <v>0</v>
      </c>
      <c r="O110" s="294" t="str">
        <f>IFERROR(VLOOKUP(Tabla1[[#This Row],[Descripción]],Insumos!$C$2:$F$520,4,),"")</f>
        <v/>
      </c>
      <c r="P110" s="247"/>
      <c r="R110" s="287" t="str">
        <f>IFERROR(VLOOKUP(Tabla1[[#This Row],[Insumos]],Insumos2!$C$5:$D$48,2,),"")</f>
        <v/>
      </c>
    </row>
    <row r="111" spans="2:18" ht="12.75" x14ac:dyDescent="0.2">
      <c r="B111" s="14" t="str">
        <f>IF(Tabla1[[#This Row],[Código_Actividad]]="","",CONCATENATE(Tabla1[[#This Row],[POA]],".",Tabla1[[#This Row],[SRS]],".",Tabla1[[#This Row],[AREA]],".",Tabla1[[#This Row],[TIPO]]))</f>
        <v/>
      </c>
      <c r="C111" s="14" t="s">
        <v>506</v>
      </c>
      <c r="D111" s="14" t="s">
        <v>506</v>
      </c>
      <c r="E111" s="14" t="s">
        <v>506</v>
      </c>
      <c r="F111" s="14" t="s">
        <v>506</v>
      </c>
      <c r="G111" s="285"/>
      <c r="H111" s="283" t="str">
        <f>IFERROR(VLOOKUP(Tabla1[[#This Row],[Código_Actividad]],PPNE2!$C$9:$D$131,2,FALSE),"")</f>
        <v/>
      </c>
      <c r="I111" s="247"/>
      <c r="J111" s="247"/>
      <c r="K111" s="288" t="str">
        <f>IFERROR(VLOOKUP(Tabla1[[#This Row],[Descripción]],Insumos!$C$2:$F$520,2,),"")</f>
        <v/>
      </c>
      <c r="L111" s="284"/>
      <c r="M111" s="289" t="str">
        <f>IFERROR(VLOOKUP(Tabla1[[#This Row],[Descripción]],Insumos!$C$2:$F$520,3,),"")</f>
        <v/>
      </c>
      <c r="N111" s="293">
        <f>IFERROR(+Tabla1[[#This Row],[Precio Unitario]]*Tabla1[[#This Row],[Cantidad de Insumos]],0)</f>
        <v>0</v>
      </c>
      <c r="O111" s="294" t="str">
        <f>IFERROR(VLOOKUP(Tabla1[[#This Row],[Descripción]],Insumos!$C$2:$F$520,4,),"")</f>
        <v/>
      </c>
      <c r="P111" s="247"/>
      <c r="R111" s="287" t="str">
        <f>IFERROR(VLOOKUP(Tabla1[[#This Row],[Insumos]],Insumos2!$C$5:$D$48,2,),"")</f>
        <v/>
      </c>
    </row>
    <row r="112" spans="2:18" ht="12.75" x14ac:dyDescent="0.2">
      <c r="B112" s="14" t="str">
        <f>IF(Tabla1[[#This Row],[Código_Actividad]]="","",CONCATENATE(Tabla1[[#This Row],[POA]],".",Tabla1[[#This Row],[SRS]],".",Tabla1[[#This Row],[AREA]],".",Tabla1[[#This Row],[TIPO]]))</f>
        <v/>
      </c>
      <c r="C112" s="14" t="s">
        <v>506</v>
      </c>
      <c r="D112" s="14" t="s">
        <v>506</v>
      </c>
      <c r="E112" s="14" t="s">
        <v>506</v>
      </c>
      <c r="F112" s="14" t="s">
        <v>506</v>
      </c>
      <c r="G112" s="285"/>
      <c r="H112" s="283" t="str">
        <f>IFERROR(VLOOKUP(Tabla1[[#This Row],[Código_Actividad]],PPNE2!$C$9:$D$131,2,FALSE),"")</f>
        <v/>
      </c>
      <c r="I112" s="247"/>
      <c r="J112" s="247"/>
      <c r="K112" s="288" t="str">
        <f>IFERROR(VLOOKUP(Tabla1[[#This Row],[Descripción]],Insumos!$C$2:$F$520,2,),"")</f>
        <v/>
      </c>
      <c r="L112" s="284"/>
      <c r="M112" s="289" t="str">
        <f>IFERROR(VLOOKUP(Tabla1[[#This Row],[Descripción]],Insumos!$C$2:$F$520,3,),"")</f>
        <v/>
      </c>
      <c r="N112" s="293">
        <f>IFERROR(+Tabla1[[#This Row],[Precio Unitario]]*Tabla1[[#This Row],[Cantidad de Insumos]],0)</f>
        <v>0</v>
      </c>
      <c r="O112" s="294" t="str">
        <f>IFERROR(VLOOKUP(Tabla1[[#This Row],[Descripción]],Insumos!$C$2:$F$520,4,),"")</f>
        <v/>
      </c>
      <c r="P112" s="247"/>
      <c r="R112" s="287" t="str">
        <f>IFERROR(VLOOKUP(Tabla1[[#This Row],[Insumos]],Insumos2!$C$5:$D$48,2,),"")</f>
        <v/>
      </c>
    </row>
    <row r="113" spans="2:18" ht="12.75" x14ac:dyDescent="0.2">
      <c r="B113" s="14" t="str">
        <f>IF(Tabla1[[#This Row],[Código_Actividad]]="","",CONCATENATE(Tabla1[[#This Row],[POA]],".",Tabla1[[#This Row],[SRS]],".",Tabla1[[#This Row],[AREA]],".",Tabla1[[#This Row],[TIPO]]))</f>
        <v/>
      </c>
      <c r="C113" s="14" t="s">
        <v>506</v>
      </c>
      <c r="D113" s="14" t="s">
        <v>506</v>
      </c>
      <c r="E113" s="14" t="s">
        <v>506</v>
      </c>
      <c r="F113" s="14" t="s">
        <v>506</v>
      </c>
      <c r="G113" s="285"/>
      <c r="H113" s="283" t="str">
        <f>IFERROR(VLOOKUP(Tabla1[[#This Row],[Código_Actividad]],PPNE2!$C$9:$D$131,2,FALSE),"")</f>
        <v/>
      </c>
      <c r="I113" s="247"/>
      <c r="J113" s="247"/>
      <c r="K113" s="288" t="str">
        <f>IFERROR(VLOOKUP(Tabla1[[#This Row],[Descripción]],Insumos!$C$2:$F$520,2,),"")</f>
        <v/>
      </c>
      <c r="L113" s="284"/>
      <c r="M113" s="289" t="str">
        <f>IFERROR(VLOOKUP(Tabla1[[#This Row],[Descripción]],Insumos!$C$2:$F$520,3,),"")</f>
        <v/>
      </c>
      <c r="N113" s="293">
        <f>IFERROR(+Tabla1[[#This Row],[Precio Unitario]]*Tabla1[[#This Row],[Cantidad de Insumos]],0)</f>
        <v>0</v>
      </c>
      <c r="O113" s="294" t="str">
        <f>IFERROR(VLOOKUP(Tabla1[[#This Row],[Descripción]],Insumos!$C$2:$F$520,4,),"")</f>
        <v/>
      </c>
      <c r="P113" s="247"/>
      <c r="R113" s="287" t="str">
        <f>IFERROR(VLOOKUP(Tabla1[[#This Row],[Insumos]],Insumos2!$C$5:$D$48,2,),"")</f>
        <v/>
      </c>
    </row>
    <row r="114" spans="2:18" ht="12.75" x14ac:dyDescent="0.2">
      <c r="B114" s="14" t="str">
        <f>IF(Tabla1[[#This Row],[Código_Actividad]]="","",CONCATENATE(Tabla1[[#This Row],[POA]],".",Tabla1[[#This Row],[SRS]],".",Tabla1[[#This Row],[AREA]],".",Tabla1[[#This Row],[TIPO]]))</f>
        <v/>
      </c>
      <c r="C114" s="14" t="s">
        <v>506</v>
      </c>
      <c r="D114" s="14" t="s">
        <v>506</v>
      </c>
      <c r="E114" s="14" t="s">
        <v>506</v>
      </c>
      <c r="F114" s="14" t="s">
        <v>506</v>
      </c>
      <c r="G114" s="285"/>
      <c r="H114" s="283" t="str">
        <f>IFERROR(VLOOKUP(Tabla1[[#This Row],[Código_Actividad]],PPNE2!$C$9:$D$131,2,FALSE),"")</f>
        <v/>
      </c>
      <c r="I114" s="247"/>
      <c r="J114" s="247"/>
      <c r="K114" s="288" t="str">
        <f>IFERROR(VLOOKUP(Tabla1[[#This Row],[Descripción]],Insumos!$C$2:$F$520,2,),"")</f>
        <v/>
      </c>
      <c r="L114" s="284"/>
      <c r="M114" s="289" t="str">
        <f>IFERROR(VLOOKUP(Tabla1[[#This Row],[Descripción]],Insumos!$C$2:$F$520,3,),"")</f>
        <v/>
      </c>
      <c r="N114" s="293">
        <f>IFERROR(+Tabla1[[#This Row],[Precio Unitario]]*Tabla1[[#This Row],[Cantidad de Insumos]],0)</f>
        <v>0</v>
      </c>
      <c r="O114" s="294" t="str">
        <f>IFERROR(VLOOKUP(Tabla1[[#This Row],[Descripción]],Insumos!$C$2:$F$520,4,),"")</f>
        <v/>
      </c>
      <c r="P114" s="247"/>
      <c r="R114" s="287" t="str">
        <f>IFERROR(VLOOKUP(Tabla1[[#This Row],[Insumos]],Insumos2!$C$5:$D$48,2,),"")</f>
        <v/>
      </c>
    </row>
    <row r="115" spans="2:18" ht="12.75" x14ac:dyDescent="0.2">
      <c r="B115" s="14" t="str">
        <f>IF(Tabla1[[#This Row],[Código_Actividad]]="","",CONCATENATE(Tabla1[[#This Row],[POA]],".",Tabla1[[#This Row],[SRS]],".",Tabla1[[#This Row],[AREA]],".",Tabla1[[#This Row],[TIPO]]))</f>
        <v/>
      </c>
      <c r="C115" s="14" t="s">
        <v>506</v>
      </c>
      <c r="D115" s="14" t="s">
        <v>506</v>
      </c>
      <c r="E115" s="14" t="s">
        <v>506</v>
      </c>
      <c r="F115" s="14" t="s">
        <v>506</v>
      </c>
      <c r="G115" s="285"/>
      <c r="H115" s="283" t="str">
        <f>IFERROR(VLOOKUP(Tabla1[[#This Row],[Código_Actividad]],PPNE2!$C$9:$D$131,2,FALSE),"")</f>
        <v/>
      </c>
      <c r="I115" s="247"/>
      <c r="J115" s="247"/>
      <c r="K115" s="288" t="str">
        <f>IFERROR(VLOOKUP(Tabla1[[#This Row],[Descripción]],Insumos!$C$2:$F$520,2,),"")</f>
        <v/>
      </c>
      <c r="L115" s="284"/>
      <c r="M115" s="289" t="str">
        <f>IFERROR(VLOOKUP(Tabla1[[#This Row],[Descripción]],Insumos!$C$2:$F$520,3,),"")</f>
        <v/>
      </c>
      <c r="N115" s="293">
        <f>IFERROR(+Tabla1[[#This Row],[Precio Unitario]]*Tabla1[[#This Row],[Cantidad de Insumos]],0)</f>
        <v>0</v>
      </c>
      <c r="O115" s="294" t="str">
        <f>IFERROR(VLOOKUP(Tabla1[[#This Row],[Descripción]],Insumos!$C$2:$F$520,4,),"")</f>
        <v/>
      </c>
      <c r="P115" s="247"/>
      <c r="R115" s="287" t="str">
        <f>IFERROR(VLOOKUP(Tabla1[[#This Row],[Insumos]],Insumos2!$C$5:$D$48,2,),"")</f>
        <v/>
      </c>
    </row>
    <row r="116" spans="2:18" ht="12.75" x14ac:dyDescent="0.2">
      <c r="B116" s="14" t="str">
        <f>IF(Tabla1[[#This Row],[Código_Actividad]]="","",CONCATENATE(Tabla1[[#This Row],[POA]],".",Tabla1[[#This Row],[SRS]],".",Tabla1[[#This Row],[AREA]],".",Tabla1[[#This Row],[TIPO]]))</f>
        <v/>
      </c>
      <c r="C116" s="14" t="s">
        <v>506</v>
      </c>
      <c r="D116" s="14" t="s">
        <v>506</v>
      </c>
      <c r="E116" s="14" t="s">
        <v>506</v>
      </c>
      <c r="F116" s="14" t="s">
        <v>506</v>
      </c>
      <c r="G116" s="285"/>
      <c r="H116" s="283" t="str">
        <f>IFERROR(VLOOKUP(Tabla1[[#This Row],[Código_Actividad]],PPNE2!$C$9:$D$131,2,FALSE),"")</f>
        <v/>
      </c>
      <c r="I116" s="247"/>
      <c r="J116" s="247"/>
      <c r="K116" s="288" t="str">
        <f>IFERROR(VLOOKUP(Tabla1[[#This Row],[Descripción]],Insumos!$C$2:$F$520,2,),"")</f>
        <v/>
      </c>
      <c r="L116" s="284"/>
      <c r="M116" s="289" t="str">
        <f>IFERROR(VLOOKUP(Tabla1[[#This Row],[Descripción]],Insumos!$C$2:$F$520,3,),"")</f>
        <v/>
      </c>
      <c r="N116" s="293">
        <f>IFERROR(+Tabla1[[#This Row],[Precio Unitario]]*Tabla1[[#This Row],[Cantidad de Insumos]],0)</f>
        <v>0</v>
      </c>
      <c r="O116" s="294" t="str">
        <f>IFERROR(VLOOKUP(Tabla1[[#This Row],[Descripción]],Insumos!$C$2:$F$520,4,),"")</f>
        <v/>
      </c>
      <c r="P116" s="247"/>
      <c r="R116" s="287" t="str">
        <f>IFERROR(VLOOKUP(Tabla1[[#This Row],[Insumos]],Insumos2!$C$5:$D$48,2,),"")</f>
        <v/>
      </c>
    </row>
    <row r="117" spans="2:18" ht="12.75" x14ac:dyDescent="0.2">
      <c r="B117" s="14" t="str">
        <f>IF(Tabla1[[#This Row],[Código_Actividad]]="","",CONCATENATE(Tabla1[[#This Row],[POA]],".",Tabla1[[#This Row],[SRS]],".",Tabla1[[#This Row],[AREA]],".",Tabla1[[#This Row],[TIPO]]))</f>
        <v/>
      </c>
      <c r="C117" s="14" t="s">
        <v>506</v>
      </c>
      <c r="D117" s="14" t="s">
        <v>506</v>
      </c>
      <c r="E117" s="14" t="s">
        <v>506</v>
      </c>
      <c r="F117" s="14" t="s">
        <v>506</v>
      </c>
      <c r="G117" s="285"/>
      <c r="H117" s="283" t="str">
        <f>IFERROR(VLOOKUP(Tabla1[[#This Row],[Código_Actividad]],PPNE2!$C$9:$D$131,2,FALSE),"")</f>
        <v/>
      </c>
      <c r="I117" s="247"/>
      <c r="J117" s="247"/>
      <c r="K117" s="288" t="str">
        <f>IFERROR(VLOOKUP(Tabla1[[#This Row],[Descripción]],Insumos!$C$2:$F$520,2,),"")</f>
        <v/>
      </c>
      <c r="L117" s="284"/>
      <c r="M117" s="289" t="str">
        <f>IFERROR(VLOOKUP(Tabla1[[#This Row],[Descripción]],Insumos!$C$2:$F$520,3,),"")</f>
        <v/>
      </c>
      <c r="N117" s="293">
        <f>IFERROR(+Tabla1[[#This Row],[Precio Unitario]]*Tabla1[[#This Row],[Cantidad de Insumos]],0)</f>
        <v>0</v>
      </c>
      <c r="O117" s="294" t="str">
        <f>IFERROR(VLOOKUP(Tabla1[[#This Row],[Descripción]],Insumos!$C$2:$F$520,4,),"")</f>
        <v/>
      </c>
      <c r="P117" s="247"/>
      <c r="R117" s="287" t="str">
        <f>IFERROR(VLOOKUP(Tabla1[[#This Row],[Insumos]],Insumos2!$C$5:$D$48,2,),"")</f>
        <v/>
      </c>
    </row>
    <row r="118" spans="2:18" ht="12.75" x14ac:dyDescent="0.2">
      <c r="B118" s="14" t="str">
        <f>IF(Tabla1[[#This Row],[Código_Actividad]]="","",CONCATENATE(Tabla1[[#This Row],[POA]],".",Tabla1[[#This Row],[SRS]],".",Tabla1[[#This Row],[AREA]],".",Tabla1[[#This Row],[TIPO]]))</f>
        <v/>
      </c>
      <c r="C118" s="14" t="s">
        <v>506</v>
      </c>
      <c r="D118" s="14" t="s">
        <v>506</v>
      </c>
      <c r="E118" s="14" t="s">
        <v>506</v>
      </c>
      <c r="F118" s="14" t="s">
        <v>506</v>
      </c>
      <c r="G118" s="285"/>
      <c r="H118" s="283" t="str">
        <f>IFERROR(VLOOKUP(Tabla1[[#This Row],[Código_Actividad]],PPNE2!$C$9:$D$131,2,FALSE),"")</f>
        <v/>
      </c>
      <c r="I118" s="247"/>
      <c r="J118" s="247"/>
      <c r="K118" s="288" t="str">
        <f>IFERROR(VLOOKUP(Tabla1[[#This Row],[Descripción]],Insumos!$C$2:$F$520,2,),"")</f>
        <v/>
      </c>
      <c r="L118" s="284"/>
      <c r="M118" s="289" t="str">
        <f>IFERROR(VLOOKUP(Tabla1[[#This Row],[Descripción]],Insumos!$C$2:$F$520,3,),"")</f>
        <v/>
      </c>
      <c r="N118" s="293">
        <f>IFERROR(+Tabla1[[#This Row],[Precio Unitario]]*Tabla1[[#This Row],[Cantidad de Insumos]],0)</f>
        <v>0</v>
      </c>
      <c r="O118" s="294" t="str">
        <f>IFERROR(VLOOKUP(Tabla1[[#This Row],[Descripción]],Insumos!$C$2:$F$520,4,),"")</f>
        <v/>
      </c>
      <c r="P118" s="247"/>
      <c r="R118" s="287" t="str">
        <f>IFERROR(VLOOKUP(Tabla1[[#This Row],[Insumos]],Insumos2!$C$5:$D$48,2,),"")</f>
        <v/>
      </c>
    </row>
    <row r="119" spans="2:18" ht="12.75" x14ac:dyDescent="0.2">
      <c r="B119" s="14" t="str">
        <f>IF(Tabla1[[#This Row],[Código_Actividad]]="","",CONCATENATE(Tabla1[[#This Row],[POA]],".",Tabla1[[#This Row],[SRS]],".",Tabla1[[#This Row],[AREA]],".",Tabla1[[#This Row],[TIPO]]))</f>
        <v/>
      </c>
      <c r="C119" s="14" t="s">
        <v>506</v>
      </c>
      <c r="D119" s="14" t="s">
        <v>506</v>
      </c>
      <c r="E119" s="14" t="s">
        <v>506</v>
      </c>
      <c r="F119" s="14" t="s">
        <v>506</v>
      </c>
      <c r="G119" s="285"/>
      <c r="H119" s="283" t="str">
        <f>IFERROR(VLOOKUP(Tabla1[[#This Row],[Código_Actividad]],PPNE2!$C$9:$D$131,2,FALSE),"")</f>
        <v/>
      </c>
      <c r="I119" s="247"/>
      <c r="J119" s="247"/>
      <c r="K119" s="288" t="str">
        <f>IFERROR(VLOOKUP(Tabla1[[#This Row],[Descripción]],Insumos!$C$2:$F$520,2,),"")</f>
        <v/>
      </c>
      <c r="L119" s="284"/>
      <c r="M119" s="289" t="str">
        <f>IFERROR(VLOOKUP(Tabla1[[#This Row],[Descripción]],Insumos!$C$2:$F$520,3,),"")</f>
        <v/>
      </c>
      <c r="N119" s="293">
        <f>IFERROR(+Tabla1[[#This Row],[Precio Unitario]]*Tabla1[[#This Row],[Cantidad de Insumos]],0)</f>
        <v>0</v>
      </c>
      <c r="O119" s="294" t="str">
        <f>IFERROR(VLOOKUP(Tabla1[[#This Row],[Descripción]],Insumos!$C$2:$F$520,4,),"")</f>
        <v/>
      </c>
      <c r="P119" s="247"/>
      <c r="R119" s="287" t="str">
        <f>IFERROR(VLOOKUP(Tabla1[[#This Row],[Insumos]],Insumos2!$C$5:$D$48,2,),"")</f>
        <v/>
      </c>
    </row>
    <row r="120" spans="2:18" ht="12.75" x14ac:dyDescent="0.2">
      <c r="B120" s="14" t="str">
        <f>IF(Tabla1[[#This Row],[Código_Actividad]]="","",CONCATENATE(Tabla1[[#This Row],[POA]],".",Tabla1[[#This Row],[SRS]],".",Tabla1[[#This Row],[AREA]],".",Tabla1[[#This Row],[TIPO]]))</f>
        <v/>
      </c>
      <c r="C120" s="14" t="s">
        <v>506</v>
      </c>
      <c r="D120" s="14" t="s">
        <v>506</v>
      </c>
      <c r="E120" s="14" t="s">
        <v>506</v>
      </c>
      <c r="F120" s="14" t="s">
        <v>506</v>
      </c>
      <c r="G120" s="285"/>
      <c r="H120" s="283" t="str">
        <f>IFERROR(VLOOKUP(Tabla1[[#This Row],[Código_Actividad]],PPNE2!$C$9:$D$131,2,FALSE),"")</f>
        <v/>
      </c>
      <c r="I120" s="247"/>
      <c r="J120" s="247"/>
      <c r="K120" s="288" t="str">
        <f>IFERROR(VLOOKUP(Tabla1[[#This Row],[Descripción]],Insumos!$C$2:$F$520,2,),"")</f>
        <v/>
      </c>
      <c r="L120" s="284"/>
      <c r="M120" s="289" t="str">
        <f>IFERROR(VLOOKUP(Tabla1[[#This Row],[Descripción]],Insumos!$C$2:$F$520,3,),"")</f>
        <v/>
      </c>
      <c r="N120" s="293">
        <f>IFERROR(+Tabla1[[#This Row],[Precio Unitario]]*Tabla1[[#This Row],[Cantidad de Insumos]],0)</f>
        <v>0</v>
      </c>
      <c r="O120" s="294" t="str">
        <f>IFERROR(VLOOKUP(Tabla1[[#This Row],[Descripción]],Insumos!$C$2:$F$520,4,),"")</f>
        <v/>
      </c>
      <c r="P120" s="247"/>
      <c r="R120" s="287" t="str">
        <f>IFERROR(VLOOKUP(Tabla1[[#This Row],[Insumos]],Insumos2!$C$5:$D$48,2,),"")</f>
        <v/>
      </c>
    </row>
    <row r="121" spans="2:18" ht="12.75" x14ac:dyDescent="0.2">
      <c r="B121" s="14" t="str">
        <f>IF(Tabla1[[#This Row],[Código_Actividad]]="","",CONCATENATE(Tabla1[[#This Row],[POA]],".",Tabla1[[#This Row],[SRS]],".",Tabla1[[#This Row],[AREA]],".",Tabla1[[#This Row],[TIPO]]))</f>
        <v/>
      </c>
      <c r="C121" s="14" t="s">
        <v>506</v>
      </c>
      <c r="D121" s="14" t="s">
        <v>506</v>
      </c>
      <c r="E121" s="14" t="s">
        <v>506</v>
      </c>
      <c r="F121" s="14" t="s">
        <v>506</v>
      </c>
      <c r="G121" s="285"/>
      <c r="H121" s="283" t="str">
        <f>IFERROR(VLOOKUP(Tabla1[[#This Row],[Código_Actividad]],PPNE2!$C$9:$D$131,2,FALSE),"")</f>
        <v/>
      </c>
      <c r="I121" s="247"/>
      <c r="J121" s="247"/>
      <c r="K121" s="288" t="str">
        <f>IFERROR(VLOOKUP(Tabla1[[#This Row],[Descripción]],Insumos!$C$2:$F$520,2,),"")</f>
        <v/>
      </c>
      <c r="L121" s="284"/>
      <c r="M121" s="289" t="str">
        <f>IFERROR(VLOOKUP(Tabla1[[#This Row],[Descripción]],Insumos!$C$2:$F$520,3,),"")</f>
        <v/>
      </c>
      <c r="N121" s="293">
        <f>IFERROR(+Tabla1[[#This Row],[Precio Unitario]]*Tabla1[[#This Row],[Cantidad de Insumos]],0)</f>
        <v>0</v>
      </c>
      <c r="O121" s="294" t="str">
        <f>IFERROR(VLOOKUP(Tabla1[[#This Row],[Descripción]],Insumos!$C$2:$F$520,4,),"")</f>
        <v/>
      </c>
      <c r="P121" s="247"/>
      <c r="R121" s="287" t="str">
        <f>IFERROR(VLOOKUP(Tabla1[[#This Row],[Insumos]],Insumos2!$C$5:$D$48,2,),"")</f>
        <v/>
      </c>
    </row>
    <row r="122" spans="2:18" ht="12.75" x14ac:dyDescent="0.2">
      <c r="B122" s="14" t="str">
        <f>IF(Tabla1[[#This Row],[Código_Actividad]]="","",CONCATENATE(Tabla1[[#This Row],[POA]],".",Tabla1[[#This Row],[SRS]],".",Tabla1[[#This Row],[AREA]],".",Tabla1[[#This Row],[TIPO]]))</f>
        <v/>
      </c>
      <c r="C122" s="14" t="s">
        <v>506</v>
      </c>
      <c r="D122" s="14" t="s">
        <v>506</v>
      </c>
      <c r="E122" s="14" t="s">
        <v>506</v>
      </c>
      <c r="F122" s="14" t="s">
        <v>506</v>
      </c>
      <c r="G122" s="285"/>
      <c r="H122" s="283" t="str">
        <f>IFERROR(VLOOKUP(Tabla1[[#This Row],[Código_Actividad]],PPNE2!$C$9:$D$131,2,FALSE),"")</f>
        <v/>
      </c>
      <c r="I122" s="247"/>
      <c r="J122" s="247"/>
      <c r="K122" s="288" t="str">
        <f>IFERROR(VLOOKUP(Tabla1[[#This Row],[Descripción]],Insumos!$C$2:$F$520,2,),"")</f>
        <v/>
      </c>
      <c r="L122" s="284"/>
      <c r="M122" s="289" t="str">
        <f>IFERROR(VLOOKUP(Tabla1[[#This Row],[Descripción]],Insumos!$C$2:$F$520,3,),"")</f>
        <v/>
      </c>
      <c r="N122" s="293">
        <f>IFERROR(+Tabla1[[#This Row],[Precio Unitario]]*Tabla1[[#This Row],[Cantidad de Insumos]],0)</f>
        <v>0</v>
      </c>
      <c r="O122" s="294" t="str">
        <f>IFERROR(VLOOKUP(Tabla1[[#This Row],[Descripción]],Insumos!$C$2:$F$520,4,),"")</f>
        <v/>
      </c>
      <c r="P122" s="247"/>
      <c r="R122" s="287" t="str">
        <f>IFERROR(VLOOKUP(Tabla1[[#This Row],[Insumos]],Insumos2!$C$5:$D$48,2,),"")</f>
        <v/>
      </c>
    </row>
    <row r="123" spans="2:18" ht="12.75" x14ac:dyDescent="0.2">
      <c r="B123" s="14" t="str">
        <f>IF(Tabla1[[#This Row],[Código_Actividad]]="","",CONCATENATE(Tabla1[[#This Row],[POA]],".",Tabla1[[#This Row],[SRS]],".",Tabla1[[#This Row],[AREA]],".",Tabla1[[#This Row],[TIPO]]))</f>
        <v/>
      </c>
      <c r="C123" s="14" t="s">
        <v>506</v>
      </c>
      <c r="D123" s="14" t="s">
        <v>506</v>
      </c>
      <c r="E123" s="14" t="s">
        <v>506</v>
      </c>
      <c r="F123" s="14" t="s">
        <v>506</v>
      </c>
      <c r="G123" s="285"/>
      <c r="H123" s="283" t="str">
        <f>IFERROR(VLOOKUP(Tabla1[[#This Row],[Código_Actividad]],PPNE2!$C$9:$D$131,2,FALSE),"")</f>
        <v/>
      </c>
      <c r="I123" s="247"/>
      <c r="J123" s="247"/>
      <c r="K123" s="288" t="str">
        <f>IFERROR(VLOOKUP(Tabla1[[#This Row],[Descripción]],Insumos!$C$2:$F$520,2,),"")</f>
        <v/>
      </c>
      <c r="L123" s="284"/>
      <c r="M123" s="289" t="str">
        <f>IFERROR(VLOOKUP(Tabla1[[#This Row],[Descripción]],Insumos!$C$2:$F$520,3,),"")</f>
        <v/>
      </c>
      <c r="N123" s="293">
        <f>IFERROR(+Tabla1[[#This Row],[Precio Unitario]]*Tabla1[[#This Row],[Cantidad de Insumos]],0)</f>
        <v>0</v>
      </c>
      <c r="O123" s="294" t="str">
        <f>IFERROR(VLOOKUP(Tabla1[[#This Row],[Descripción]],Insumos!$C$2:$F$520,4,),"")</f>
        <v/>
      </c>
      <c r="P123" s="247"/>
      <c r="R123" s="287" t="str">
        <f>IFERROR(VLOOKUP(Tabla1[[#This Row],[Insumos]],Insumos2!$C$5:$D$48,2,),"")</f>
        <v/>
      </c>
    </row>
    <row r="124" spans="2:18" ht="12.75" x14ac:dyDescent="0.2">
      <c r="B124" s="14" t="str">
        <f>IF(Tabla1[[#This Row],[Código_Actividad]]="","",CONCATENATE(Tabla1[[#This Row],[POA]],".",Tabla1[[#This Row],[SRS]],".",Tabla1[[#This Row],[AREA]],".",Tabla1[[#This Row],[TIPO]]))</f>
        <v/>
      </c>
      <c r="C124" s="14" t="s">
        <v>506</v>
      </c>
      <c r="D124" s="14" t="s">
        <v>506</v>
      </c>
      <c r="E124" s="14" t="s">
        <v>506</v>
      </c>
      <c r="F124" s="14" t="s">
        <v>506</v>
      </c>
      <c r="G124" s="285"/>
      <c r="H124" s="283" t="str">
        <f>IFERROR(VLOOKUP(Tabla1[[#This Row],[Código_Actividad]],PPNE2!$C$9:$D$131,2,FALSE),"")</f>
        <v/>
      </c>
      <c r="I124" s="247"/>
      <c r="J124" s="247"/>
      <c r="K124" s="288" t="str">
        <f>IFERROR(VLOOKUP(Tabla1[[#This Row],[Descripción]],Insumos!$C$2:$F$520,2,),"")</f>
        <v/>
      </c>
      <c r="L124" s="284"/>
      <c r="M124" s="289" t="str">
        <f>IFERROR(VLOOKUP(Tabla1[[#This Row],[Descripción]],Insumos!$C$2:$F$520,3,),"")</f>
        <v/>
      </c>
      <c r="N124" s="293">
        <f>IFERROR(+Tabla1[[#This Row],[Precio Unitario]]*Tabla1[[#This Row],[Cantidad de Insumos]],0)</f>
        <v>0</v>
      </c>
      <c r="O124" s="294" t="str">
        <f>IFERROR(VLOOKUP(Tabla1[[#This Row],[Descripción]],Insumos!$C$2:$F$520,4,),"")</f>
        <v/>
      </c>
      <c r="P124" s="247"/>
      <c r="R124" s="287" t="str">
        <f>IFERROR(VLOOKUP(Tabla1[[#This Row],[Insumos]],Insumos2!$C$5:$D$48,2,),"")</f>
        <v/>
      </c>
    </row>
    <row r="125" spans="2:18" ht="12.75" x14ac:dyDescent="0.2">
      <c r="B125" s="14" t="str">
        <f>IF(Tabla1[[#This Row],[Código_Actividad]]="","",CONCATENATE(Tabla1[[#This Row],[POA]],".",Tabla1[[#This Row],[SRS]],".",Tabla1[[#This Row],[AREA]],".",Tabla1[[#This Row],[TIPO]]))</f>
        <v/>
      </c>
      <c r="C125" s="14" t="s">
        <v>506</v>
      </c>
      <c r="D125" s="14" t="s">
        <v>506</v>
      </c>
      <c r="E125" s="14" t="s">
        <v>506</v>
      </c>
      <c r="F125" s="14" t="s">
        <v>506</v>
      </c>
      <c r="G125" s="285"/>
      <c r="H125" s="283" t="str">
        <f>IFERROR(VLOOKUP(Tabla1[[#This Row],[Código_Actividad]],PPNE2!$C$9:$D$131,2,FALSE),"")</f>
        <v/>
      </c>
      <c r="I125" s="247"/>
      <c r="J125" s="247"/>
      <c r="K125" s="288" t="str">
        <f>IFERROR(VLOOKUP(Tabla1[[#This Row],[Descripción]],Insumos!$C$2:$F$520,2,),"")</f>
        <v/>
      </c>
      <c r="L125" s="284"/>
      <c r="M125" s="289" t="str">
        <f>IFERROR(VLOOKUP(Tabla1[[#This Row],[Descripción]],Insumos!$C$2:$F$520,3,),"")</f>
        <v/>
      </c>
      <c r="N125" s="293">
        <f>IFERROR(+Tabla1[[#This Row],[Precio Unitario]]*Tabla1[[#This Row],[Cantidad de Insumos]],0)</f>
        <v>0</v>
      </c>
      <c r="O125" s="294" t="str">
        <f>IFERROR(VLOOKUP(Tabla1[[#This Row],[Descripción]],Insumos!$C$2:$F$520,4,),"")</f>
        <v/>
      </c>
      <c r="P125" s="247"/>
      <c r="R125" s="287" t="str">
        <f>IFERROR(VLOOKUP(Tabla1[[#This Row],[Insumos]],Insumos2!$C$5:$D$48,2,),"")</f>
        <v/>
      </c>
    </row>
    <row r="126" spans="2:18" ht="12.75" x14ac:dyDescent="0.2">
      <c r="B126" s="14" t="str">
        <f>IF(Tabla1[[#This Row],[Código_Actividad]]="","",CONCATENATE(Tabla1[[#This Row],[POA]],".",Tabla1[[#This Row],[SRS]],".",Tabla1[[#This Row],[AREA]],".",Tabla1[[#This Row],[TIPO]]))</f>
        <v/>
      </c>
      <c r="C126" s="14" t="s">
        <v>506</v>
      </c>
      <c r="D126" s="14" t="s">
        <v>506</v>
      </c>
      <c r="E126" s="14" t="s">
        <v>506</v>
      </c>
      <c r="F126" s="14" t="s">
        <v>506</v>
      </c>
      <c r="G126" s="285"/>
      <c r="H126" s="283" t="str">
        <f>IFERROR(VLOOKUP(Tabla1[[#This Row],[Código_Actividad]],PPNE2!$C$9:$D$131,2,FALSE),"")</f>
        <v/>
      </c>
      <c r="I126" s="247"/>
      <c r="J126" s="247"/>
      <c r="K126" s="288" t="str">
        <f>IFERROR(VLOOKUP(Tabla1[[#This Row],[Descripción]],Insumos!$C$2:$F$520,2,),"")</f>
        <v/>
      </c>
      <c r="L126" s="284"/>
      <c r="M126" s="289" t="str">
        <f>IFERROR(VLOOKUP(Tabla1[[#This Row],[Descripción]],Insumos!$C$2:$F$520,3,),"")</f>
        <v/>
      </c>
      <c r="N126" s="293">
        <f>IFERROR(+Tabla1[[#This Row],[Precio Unitario]]*Tabla1[[#This Row],[Cantidad de Insumos]],0)</f>
        <v>0</v>
      </c>
      <c r="O126" s="294" t="str">
        <f>IFERROR(VLOOKUP(Tabla1[[#This Row],[Descripción]],Insumos!$C$2:$F$520,4,),"")</f>
        <v/>
      </c>
      <c r="P126" s="247"/>
      <c r="R126" s="287" t="str">
        <f>IFERROR(VLOOKUP(Tabla1[[#This Row],[Insumos]],Insumos2!$C$5:$D$48,2,),"")</f>
        <v/>
      </c>
    </row>
    <row r="127" spans="2:18" ht="12.75" x14ac:dyDescent="0.2">
      <c r="B127" s="14" t="str">
        <f>IF(Tabla1[[#This Row],[Código_Actividad]]="","",CONCATENATE(Tabla1[[#This Row],[POA]],".",Tabla1[[#This Row],[SRS]],".",Tabla1[[#This Row],[AREA]],".",Tabla1[[#This Row],[TIPO]]))</f>
        <v/>
      </c>
      <c r="C127" s="14" t="s">
        <v>506</v>
      </c>
      <c r="D127" s="14" t="s">
        <v>506</v>
      </c>
      <c r="E127" s="14" t="s">
        <v>506</v>
      </c>
      <c r="F127" s="14" t="s">
        <v>506</v>
      </c>
      <c r="G127" s="285"/>
      <c r="H127" s="283" t="str">
        <f>IFERROR(VLOOKUP(Tabla1[[#This Row],[Código_Actividad]],PPNE2!$C$9:$D$131,2,FALSE),"")</f>
        <v/>
      </c>
      <c r="I127" s="247"/>
      <c r="J127" s="247"/>
      <c r="K127" s="288" t="str">
        <f>IFERROR(VLOOKUP(Tabla1[[#This Row],[Descripción]],Insumos!$C$2:$F$520,2,),"")</f>
        <v/>
      </c>
      <c r="L127" s="284"/>
      <c r="M127" s="289" t="str">
        <f>IFERROR(VLOOKUP(Tabla1[[#This Row],[Descripción]],Insumos!$C$2:$F$520,3,),"")</f>
        <v/>
      </c>
      <c r="N127" s="293">
        <f>IFERROR(+Tabla1[[#This Row],[Precio Unitario]]*Tabla1[[#This Row],[Cantidad de Insumos]],0)</f>
        <v>0</v>
      </c>
      <c r="O127" s="294" t="str">
        <f>IFERROR(VLOOKUP(Tabla1[[#This Row],[Descripción]],Insumos!$C$2:$F$520,4,),"")</f>
        <v/>
      </c>
      <c r="P127" s="247"/>
      <c r="R127" s="287" t="str">
        <f>IFERROR(VLOOKUP(Tabla1[[#This Row],[Insumos]],Insumos2!$C$5:$D$48,2,),"")</f>
        <v/>
      </c>
    </row>
    <row r="128" spans="2:18" ht="12.75" x14ac:dyDescent="0.2">
      <c r="B128" s="14" t="str">
        <f>IF(Tabla1[[#This Row],[Código_Actividad]]="","",CONCATENATE(Tabla1[[#This Row],[POA]],".",Tabla1[[#This Row],[SRS]],".",Tabla1[[#This Row],[AREA]],".",Tabla1[[#This Row],[TIPO]]))</f>
        <v/>
      </c>
      <c r="C128" s="14" t="s">
        <v>506</v>
      </c>
      <c r="D128" s="14" t="s">
        <v>506</v>
      </c>
      <c r="E128" s="14" t="s">
        <v>506</v>
      </c>
      <c r="F128" s="14" t="s">
        <v>506</v>
      </c>
      <c r="G128" s="285"/>
      <c r="H128" s="283" t="str">
        <f>IFERROR(VLOOKUP(Tabla1[[#This Row],[Código_Actividad]],PPNE2!$C$9:$D$131,2,FALSE),"")</f>
        <v/>
      </c>
      <c r="I128" s="247"/>
      <c r="J128" s="247"/>
      <c r="K128" s="288" t="str">
        <f>IFERROR(VLOOKUP(Tabla1[[#This Row],[Descripción]],Insumos!$C$2:$F$520,2,),"")</f>
        <v/>
      </c>
      <c r="L128" s="284"/>
      <c r="M128" s="289" t="str">
        <f>IFERROR(VLOOKUP(Tabla1[[#This Row],[Descripción]],Insumos!$C$2:$F$520,3,),"")</f>
        <v/>
      </c>
      <c r="N128" s="293">
        <f>IFERROR(+Tabla1[[#This Row],[Precio Unitario]]*Tabla1[[#This Row],[Cantidad de Insumos]],0)</f>
        <v>0</v>
      </c>
      <c r="O128" s="294" t="str">
        <f>IFERROR(VLOOKUP(Tabla1[[#This Row],[Descripción]],Insumos!$C$2:$F$520,4,),"")</f>
        <v/>
      </c>
      <c r="P128" s="247"/>
      <c r="R128" s="287" t="str">
        <f>IFERROR(VLOOKUP(Tabla1[[#This Row],[Insumos]],Insumos2!$C$5:$D$48,2,),"")</f>
        <v/>
      </c>
    </row>
    <row r="129" spans="2:18" ht="12.75" x14ac:dyDescent="0.2">
      <c r="B129" s="14" t="str">
        <f>IF(Tabla1[[#This Row],[Código_Actividad]]="","",CONCATENATE(Tabla1[[#This Row],[POA]],".",Tabla1[[#This Row],[SRS]],".",Tabla1[[#This Row],[AREA]],".",Tabla1[[#This Row],[TIPO]]))</f>
        <v/>
      </c>
      <c r="C129" s="14" t="s">
        <v>506</v>
      </c>
      <c r="D129" s="14" t="s">
        <v>506</v>
      </c>
      <c r="E129" s="14" t="s">
        <v>506</v>
      </c>
      <c r="F129" s="14" t="s">
        <v>506</v>
      </c>
      <c r="G129" s="285"/>
      <c r="H129" s="283" t="str">
        <f>IFERROR(VLOOKUP(Tabla1[[#This Row],[Código_Actividad]],PPNE2!$C$9:$D$131,2,FALSE),"")</f>
        <v/>
      </c>
      <c r="I129" s="247"/>
      <c r="J129" s="247"/>
      <c r="K129" s="288" t="str">
        <f>IFERROR(VLOOKUP(Tabla1[[#This Row],[Descripción]],Insumos!$C$2:$F$520,2,),"")</f>
        <v/>
      </c>
      <c r="L129" s="284"/>
      <c r="M129" s="289" t="str">
        <f>IFERROR(VLOOKUP(Tabla1[[#This Row],[Descripción]],Insumos!$C$2:$F$520,3,),"")</f>
        <v/>
      </c>
      <c r="N129" s="293">
        <f>IFERROR(+Tabla1[[#This Row],[Precio Unitario]]*Tabla1[[#This Row],[Cantidad de Insumos]],0)</f>
        <v>0</v>
      </c>
      <c r="O129" s="294" t="str">
        <f>IFERROR(VLOOKUP(Tabla1[[#This Row],[Descripción]],Insumos!$C$2:$F$520,4,),"")</f>
        <v/>
      </c>
      <c r="P129" s="247"/>
      <c r="R129" s="287" t="str">
        <f>IFERROR(VLOOKUP(Tabla1[[#This Row],[Insumos]],Insumos2!$C$5:$D$48,2,),"")</f>
        <v/>
      </c>
    </row>
    <row r="130" spans="2:18" ht="12.75" x14ac:dyDescent="0.2">
      <c r="B130" s="14" t="str">
        <f>IF(Tabla1[[#This Row],[Código_Actividad]]="","",CONCATENATE(Tabla1[[#This Row],[POA]],".",Tabla1[[#This Row],[SRS]],".",Tabla1[[#This Row],[AREA]],".",Tabla1[[#This Row],[TIPO]]))</f>
        <v/>
      </c>
      <c r="C130" s="14" t="s">
        <v>506</v>
      </c>
      <c r="D130" s="14" t="s">
        <v>506</v>
      </c>
      <c r="E130" s="14" t="s">
        <v>506</v>
      </c>
      <c r="F130" s="14" t="s">
        <v>506</v>
      </c>
      <c r="G130" s="285"/>
      <c r="H130" s="283" t="str">
        <f>IFERROR(VLOOKUP(Tabla1[[#This Row],[Código_Actividad]],PPNE2!$C$9:$D$131,2,FALSE),"")</f>
        <v/>
      </c>
      <c r="I130" s="247"/>
      <c r="J130" s="247"/>
      <c r="K130" s="288" t="str">
        <f>IFERROR(VLOOKUP(Tabla1[[#This Row],[Descripción]],Insumos!$C$2:$F$520,2,),"")</f>
        <v/>
      </c>
      <c r="L130" s="284"/>
      <c r="M130" s="289" t="str">
        <f>IFERROR(VLOOKUP(Tabla1[[#This Row],[Descripción]],Insumos!$C$2:$F$520,3,),"")</f>
        <v/>
      </c>
      <c r="N130" s="293">
        <f>IFERROR(+Tabla1[[#This Row],[Precio Unitario]]*Tabla1[[#This Row],[Cantidad de Insumos]],0)</f>
        <v>0</v>
      </c>
      <c r="O130" s="294" t="str">
        <f>IFERROR(VLOOKUP(Tabla1[[#This Row],[Descripción]],Insumos!$C$2:$F$520,4,),"")</f>
        <v/>
      </c>
      <c r="P130" s="247"/>
      <c r="R130" s="287" t="str">
        <f>IFERROR(VLOOKUP(Tabla1[[#This Row],[Insumos]],Insumos2!$C$5:$D$48,2,),"")</f>
        <v/>
      </c>
    </row>
    <row r="131" spans="2:18" ht="12.75" x14ac:dyDescent="0.2">
      <c r="B131" s="14" t="str">
        <f>IF(Tabla1[[#This Row],[Código_Actividad]]="","",CONCATENATE(Tabla1[[#This Row],[POA]],".",Tabla1[[#This Row],[SRS]],".",Tabla1[[#This Row],[AREA]],".",Tabla1[[#This Row],[TIPO]]))</f>
        <v/>
      </c>
      <c r="C131" s="14" t="s">
        <v>506</v>
      </c>
      <c r="D131" s="14" t="s">
        <v>506</v>
      </c>
      <c r="E131" s="14" t="s">
        <v>506</v>
      </c>
      <c r="F131" s="14" t="s">
        <v>506</v>
      </c>
      <c r="G131" s="285"/>
      <c r="H131" s="283" t="str">
        <f>IFERROR(VLOOKUP(Tabla1[[#This Row],[Código_Actividad]],PPNE2!$C$9:$D$131,2,FALSE),"")</f>
        <v/>
      </c>
      <c r="I131" s="247"/>
      <c r="J131" s="247"/>
      <c r="K131" s="288" t="str">
        <f>IFERROR(VLOOKUP(Tabla1[[#This Row],[Descripción]],Insumos!$C$2:$F$520,2,),"")</f>
        <v/>
      </c>
      <c r="L131" s="284"/>
      <c r="M131" s="289" t="str">
        <f>IFERROR(VLOOKUP(Tabla1[[#This Row],[Descripción]],Insumos!$C$2:$F$520,3,),"")</f>
        <v/>
      </c>
      <c r="N131" s="293">
        <f>IFERROR(+Tabla1[[#This Row],[Precio Unitario]]*Tabla1[[#This Row],[Cantidad de Insumos]],0)</f>
        <v>0</v>
      </c>
      <c r="O131" s="294" t="str">
        <f>IFERROR(VLOOKUP(Tabla1[[#This Row],[Descripción]],Insumos!$C$2:$F$520,4,),"")</f>
        <v/>
      </c>
      <c r="P131" s="247"/>
      <c r="R131" s="287" t="str">
        <f>IFERROR(VLOOKUP(Tabla1[[#This Row],[Insumos]],Insumos2!$C$5:$D$48,2,),"")</f>
        <v/>
      </c>
    </row>
    <row r="132" spans="2:18" ht="12.75" x14ac:dyDescent="0.2">
      <c r="B132" s="14" t="str">
        <f>IF(Tabla1[[#This Row],[Código_Actividad]]="","",CONCATENATE(Tabla1[[#This Row],[POA]],".",Tabla1[[#This Row],[SRS]],".",Tabla1[[#This Row],[AREA]],".",Tabla1[[#This Row],[TIPO]]))</f>
        <v/>
      </c>
      <c r="C132" s="14" t="s">
        <v>506</v>
      </c>
      <c r="D132" s="14" t="s">
        <v>506</v>
      </c>
      <c r="E132" s="14" t="s">
        <v>506</v>
      </c>
      <c r="F132" s="14" t="s">
        <v>506</v>
      </c>
      <c r="G132" s="285"/>
      <c r="H132" s="283" t="str">
        <f>IFERROR(VLOOKUP(Tabla1[[#This Row],[Código_Actividad]],PPNE2!$C$9:$D$131,2,FALSE),"")</f>
        <v/>
      </c>
      <c r="I132" s="247"/>
      <c r="J132" s="247"/>
      <c r="K132" s="288" t="str">
        <f>IFERROR(VLOOKUP(Tabla1[[#This Row],[Descripción]],Insumos!$C$2:$F$520,2,),"")</f>
        <v/>
      </c>
      <c r="L132" s="284"/>
      <c r="M132" s="289" t="str">
        <f>IFERROR(VLOOKUP(Tabla1[[#This Row],[Descripción]],Insumos!$C$2:$F$520,3,),"")</f>
        <v/>
      </c>
      <c r="N132" s="293">
        <f>IFERROR(+Tabla1[[#This Row],[Precio Unitario]]*Tabla1[[#This Row],[Cantidad de Insumos]],0)</f>
        <v>0</v>
      </c>
      <c r="O132" s="294" t="str">
        <f>IFERROR(VLOOKUP(Tabla1[[#This Row],[Descripción]],Insumos!$C$2:$F$520,4,),"")</f>
        <v/>
      </c>
      <c r="P132" s="247"/>
      <c r="R132" s="287" t="str">
        <f>IFERROR(VLOOKUP(Tabla1[[#This Row],[Insumos]],Insumos2!$C$5:$D$48,2,),"")</f>
        <v/>
      </c>
    </row>
    <row r="133" spans="2:18" ht="12.75" x14ac:dyDescent="0.2">
      <c r="B133" s="14" t="str">
        <f>IF(Tabla1[[#This Row],[Código_Actividad]]="","",CONCATENATE(Tabla1[[#This Row],[POA]],".",Tabla1[[#This Row],[SRS]],".",Tabla1[[#This Row],[AREA]],".",Tabla1[[#This Row],[TIPO]]))</f>
        <v/>
      </c>
      <c r="C133" s="14" t="s">
        <v>506</v>
      </c>
      <c r="D133" s="14" t="s">
        <v>506</v>
      </c>
      <c r="E133" s="14" t="s">
        <v>506</v>
      </c>
      <c r="F133" s="14" t="s">
        <v>506</v>
      </c>
      <c r="G133" s="285"/>
      <c r="H133" s="283" t="str">
        <f>IFERROR(VLOOKUP(Tabla1[[#This Row],[Código_Actividad]],PPNE2!$C$9:$D$131,2,FALSE),"")</f>
        <v/>
      </c>
      <c r="I133" s="247"/>
      <c r="J133" s="247"/>
      <c r="K133" s="288" t="str">
        <f>IFERROR(VLOOKUP(Tabla1[[#This Row],[Descripción]],Insumos!$C$2:$F$520,2,),"")</f>
        <v/>
      </c>
      <c r="L133" s="284"/>
      <c r="M133" s="289" t="str">
        <f>IFERROR(VLOOKUP(Tabla1[[#This Row],[Descripción]],Insumos!$C$2:$F$520,3,),"")</f>
        <v/>
      </c>
      <c r="N133" s="293">
        <f>IFERROR(+Tabla1[[#This Row],[Precio Unitario]]*Tabla1[[#This Row],[Cantidad de Insumos]],0)</f>
        <v>0</v>
      </c>
      <c r="O133" s="294" t="str">
        <f>IFERROR(VLOOKUP(Tabla1[[#This Row],[Descripción]],Insumos!$C$2:$F$520,4,),"")</f>
        <v/>
      </c>
      <c r="P133" s="247"/>
      <c r="R133" s="287" t="str">
        <f>IFERROR(VLOOKUP(Tabla1[[#This Row],[Insumos]],Insumos2!$C$5:$D$48,2,),"")</f>
        <v/>
      </c>
    </row>
    <row r="134" spans="2:18" ht="12.75" x14ac:dyDescent="0.2">
      <c r="B134" s="14" t="str">
        <f>IF(Tabla1[[#This Row],[Código_Actividad]]="","",CONCATENATE(Tabla1[[#This Row],[POA]],".",Tabla1[[#This Row],[SRS]],".",Tabla1[[#This Row],[AREA]],".",Tabla1[[#This Row],[TIPO]]))</f>
        <v/>
      </c>
      <c r="C134" s="14" t="s">
        <v>506</v>
      </c>
      <c r="D134" s="14" t="s">
        <v>506</v>
      </c>
      <c r="E134" s="14" t="s">
        <v>506</v>
      </c>
      <c r="F134" s="14" t="s">
        <v>506</v>
      </c>
      <c r="G134" s="285"/>
      <c r="H134" s="283" t="str">
        <f>IFERROR(VLOOKUP(Tabla1[[#This Row],[Código_Actividad]],PPNE2!$C$9:$D$131,2,FALSE),"")</f>
        <v/>
      </c>
      <c r="I134" s="247"/>
      <c r="J134" s="247"/>
      <c r="K134" s="288" t="str">
        <f>IFERROR(VLOOKUP(Tabla1[[#This Row],[Descripción]],Insumos!$C$2:$F$520,2,),"")</f>
        <v/>
      </c>
      <c r="L134" s="284"/>
      <c r="M134" s="289" t="str">
        <f>IFERROR(VLOOKUP(Tabla1[[#This Row],[Descripción]],Insumos!$C$2:$F$520,3,),"")</f>
        <v/>
      </c>
      <c r="N134" s="293">
        <f>IFERROR(+Tabla1[[#This Row],[Precio Unitario]]*Tabla1[[#This Row],[Cantidad de Insumos]],0)</f>
        <v>0</v>
      </c>
      <c r="O134" s="294" t="str">
        <f>IFERROR(VLOOKUP(Tabla1[[#This Row],[Descripción]],Insumos!$C$2:$F$520,4,),"")</f>
        <v/>
      </c>
      <c r="P134" s="247"/>
      <c r="R134" s="287" t="str">
        <f>IFERROR(VLOOKUP(Tabla1[[#This Row],[Insumos]],Insumos2!$C$5:$D$48,2,),"")</f>
        <v/>
      </c>
    </row>
    <row r="135" spans="2:18" ht="12.75" x14ac:dyDescent="0.2">
      <c r="B135" s="14" t="str">
        <f>IF(Tabla1[[#This Row],[Código_Actividad]]="","",CONCATENATE(Tabla1[[#This Row],[POA]],".",Tabla1[[#This Row],[SRS]],".",Tabla1[[#This Row],[AREA]],".",Tabla1[[#This Row],[TIPO]]))</f>
        <v/>
      </c>
      <c r="C135" s="14" t="s">
        <v>506</v>
      </c>
      <c r="D135" s="14" t="s">
        <v>506</v>
      </c>
      <c r="E135" s="14" t="s">
        <v>506</v>
      </c>
      <c r="F135" s="14" t="s">
        <v>506</v>
      </c>
      <c r="G135" s="285"/>
      <c r="H135" s="283" t="str">
        <f>IFERROR(VLOOKUP(Tabla1[[#This Row],[Código_Actividad]],PPNE2!$C$9:$D$131,2,FALSE),"")</f>
        <v/>
      </c>
      <c r="I135" s="247"/>
      <c r="J135" s="247"/>
      <c r="K135" s="288" t="str">
        <f>IFERROR(VLOOKUP(Tabla1[[#This Row],[Descripción]],Insumos!$C$2:$F$520,2,),"")</f>
        <v/>
      </c>
      <c r="L135" s="284"/>
      <c r="M135" s="289" t="str">
        <f>IFERROR(VLOOKUP(Tabla1[[#This Row],[Descripción]],Insumos!$C$2:$F$520,3,),"")</f>
        <v/>
      </c>
      <c r="N135" s="293">
        <f>IFERROR(+Tabla1[[#This Row],[Precio Unitario]]*Tabla1[[#This Row],[Cantidad de Insumos]],0)</f>
        <v>0</v>
      </c>
      <c r="O135" s="294" t="str">
        <f>IFERROR(VLOOKUP(Tabla1[[#This Row],[Descripción]],Insumos!$C$2:$F$520,4,),"")</f>
        <v/>
      </c>
      <c r="P135" s="247"/>
      <c r="R135" s="287" t="str">
        <f>IFERROR(VLOOKUP(Tabla1[[#This Row],[Insumos]],Insumos2!$C$5:$D$48,2,),"")</f>
        <v/>
      </c>
    </row>
    <row r="136" spans="2:18" ht="12.75" x14ac:dyDescent="0.2">
      <c r="B136" s="14" t="str">
        <f>IF(Tabla1[[#This Row],[Código_Actividad]]="","",CONCATENATE(Tabla1[[#This Row],[POA]],".",Tabla1[[#This Row],[SRS]],".",Tabla1[[#This Row],[AREA]],".",Tabla1[[#This Row],[TIPO]]))</f>
        <v/>
      </c>
      <c r="C136" s="14" t="s">
        <v>506</v>
      </c>
      <c r="D136" s="14" t="s">
        <v>506</v>
      </c>
      <c r="E136" s="14" t="s">
        <v>506</v>
      </c>
      <c r="F136" s="14" t="s">
        <v>506</v>
      </c>
      <c r="G136" s="285"/>
      <c r="H136" s="283" t="str">
        <f>IFERROR(VLOOKUP(Tabla1[[#This Row],[Código_Actividad]],PPNE2!$C$9:$D$131,2,FALSE),"")</f>
        <v/>
      </c>
      <c r="I136" s="247"/>
      <c r="J136" s="247"/>
      <c r="K136" s="288" t="str">
        <f>IFERROR(VLOOKUP(Tabla1[[#This Row],[Descripción]],Insumos!$C$2:$F$520,2,),"")</f>
        <v/>
      </c>
      <c r="L136" s="284"/>
      <c r="M136" s="289" t="str">
        <f>IFERROR(VLOOKUP(Tabla1[[#This Row],[Descripción]],Insumos!$C$2:$F$520,3,),"")</f>
        <v/>
      </c>
      <c r="N136" s="293">
        <f>IFERROR(+Tabla1[[#This Row],[Precio Unitario]]*Tabla1[[#This Row],[Cantidad de Insumos]],0)</f>
        <v>0</v>
      </c>
      <c r="O136" s="294" t="str">
        <f>IFERROR(VLOOKUP(Tabla1[[#This Row],[Descripción]],Insumos!$C$2:$F$520,4,),"")</f>
        <v/>
      </c>
      <c r="P136" s="247"/>
      <c r="R136" s="287" t="str">
        <f>IFERROR(VLOOKUP(Tabla1[[#This Row],[Insumos]],Insumos2!$C$5:$D$48,2,),"")</f>
        <v/>
      </c>
    </row>
    <row r="137" spans="2:18" ht="12.75" x14ac:dyDescent="0.2">
      <c r="B137" s="14" t="str">
        <f>IF(Tabla1[[#This Row],[Código_Actividad]]="","",CONCATENATE(Tabla1[[#This Row],[POA]],".",Tabla1[[#This Row],[SRS]],".",Tabla1[[#This Row],[AREA]],".",Tabla1[[#This Row],[TIPO]]))</f>
        <v/>
      </c>
      <c r="C137" s="14" t="s">
        <v>506</v>
      </c>
      <c r="D137" s="14" t="s">
        <v>506</v>
      </c>
      <c r="E137" s="14" t="s">
        <v>506</v>
      </c>
      <c r="F137" s="14" t="s">
        <v>506</v>
      </c>
      <c r="G137" s="285"/>
      <c r="H137" s="283" t="str">
        <f>IFERROR(VLOOKUP(Tabla1[[#This Row],[Código_Actividad]],PPNE2!$C$9:$D$131,2,FALSE),"")</f>
        <v/>
      </c>
      <c r="I137" s="247"/>
      <c r="J137" s="247"/>
      <c r="K137" s="288" t="str">
        <f>IFERROR(VLOOKUP(Tabla1[[#This Row],[Descripción]],Insumos!$C$2:$F$520,2,),"")</f>
        <v/>
      </c>
      <c r="L137" s="284"/>
      <c r="M137" s="289" t="str">
        <f>IFERROR(VLOOKUP(Tabla1[[#This Row],[Descripción]],Insumos!$C$2:$F$520,3,),"")</f>
        <v/>
      </c>
      <c r="N137" s="293">
        <f>IFERROR(+Tabla1[[#This Row],[Precio Unitario]]*Tabla1[[#This Row],[Cantidad de Insumos]],0)</f>
        <v>0</v>
      </c>
      <c r="O137" s="294" t="str">
        <f>IFERROR(VLOOKUP(Tabla1[[#This Row],[Descripción]],Insumos!$C$2:$F$520,4,),"")</f>
        <v/>
      </c>
      <c r="P137" s="247"/>
      <c r="R137" s="287" t="str">
        <f>IFERROR(VLOOKUP(Tabla1[[#This Row],[Insumos]],Insumos2!$C$5:$D$48,2,),"")</f>
        <v/>
      </c>
    </row>
    <row r="138" spans="2:18" ht="12.75" x14ac:dyDescent="0.2">
      <c r="B138" s="14" t="str">
        <f>IF(Tabla1[[#This Row],[Código_Actividad]]="","",CONCATENATE(Tabla1[[#This Row],[POA]],".",Tabla1[[#This Row],[SRS]],".",Tabla1[[#This Row],[AREA]],".",Tabla1[[#This Row],[TIPO]]))</f>
        <v/>
      </c>
      <c r="C138" s="14" t="s">
        <v>506</v>
      </c>
      <c r="D138" s="14" t="s">
        <v>506</v>
      </c>
      <c r="E138" s="14" t="s">
        <v>506</v>
      </c>
      <c r="F138" s="14" t="s">
        <v>506</v>
      </c>
      <c r="G138" s="285"/>
      <c r="H138" s="283" t="str">
        <f>IFERROR(VLOOKUP(Tabla1[[#This Row],[Código_Actividad]],PPNE2!$C$9:$D$131,2,FALSE),"")</f>
        <v/>
      </c>
      <c r="I138" s="247"/>
      <c r="J138" s="247"/>
      <c r="K138" s="288" t="str">
        <f>IFERROR(VLOOKUP(Tabla1[[#This Row],[Descripción]],Insumos!$C$2:$F$520,2,),"")</f>
        <v/>
      </c>
      <c r="L138" s="284"/>
      <c r="M138" s="289" t="str">
        <f>IFERROR(VLOOKUP(Tabla1[[#This Row],[Descripción]],Insumos!$C$2:$F$520,3,),"")</f>
        <v/>
      </c>
      <c r="N138" s="293">
        <f>IFERROR(+Tabla1[[#This Row],[Precio Unitario]]*Tabla1[[#This Row],[Cantidad de Insumos]],0)</f>
        <v>0</v>
      </c>
      <c r="O138" s="294" t="str">
        <f>IFERROR(VLOOKUP(Tabla1[[#This Row],[Descripción]],Insumos!$C$2:$F$520,4,),"")</f>
        <v/>
      </c>
      <c r="P138" s="247"/>
      <c r="R138" s="287" t="str">
        <f>IFERROR(VLOOKUP(Tabla1[[#This Row],[Insumos]],Insumos2!$C$5:$D$48,2,),"")</f>
        <v/>
      </c>
    </row>
    <row r="139" spans="2:18" ht="12.75" x14ac:dyDescent="0.2">
      <c r="B139" s="14" t="str">
        <f>IF(Tabla1[[#This Row],[Código_Actividad]]="","",CONCATENATE(Tabla1[[#This Row],[POA]],".",Tabla1[[#This Row],[SRS]],".",Tabla1[[#This Row],[AREA]],".",Tabla1[[#This Row],[TIPO]]))</f>
        <v/>
      </c>
      <c r="C139" s="14" t="s">
        <v>506</v>
      </c>
      <c r="D139" s="14" t="s">
        <v>506</v>
      </c>
      <c r="E139" s="14" t="s">
        <v>506</v>
      </c>
      <c r="F139" s="14" t="s">
        <v>506</v>
      </c>
      <c r="G139" s="285"/>
      <c r="H139" s="283" t="str">
        <f>IFERROR(VLOOKUP(Tabla1[[#This Row],[Código_Actividad]],PPNE2!$C$9:$D$131,2,FALSE),"")</f>
        <v/>
      </c>
      <c r="I139" s="247"/>
      <c r="J139" s="247"/>
      <c r="K139" s="288" t="str">
        <f>IFERROR(VLOOKUP(Tabla1[[#This Row],[Descripción]],Insumos!$C$2:$F$520,2,),"")</f>
        <v/>
      </c>
      <c r="L139" s="284"/>
      <c r="M139" s="289" t="str">
        <f>IFERROR(VLOOKUP(Tabla1[[#This Row],[Descripción]],Insumos!$C$2:$F$520,3,),"")</f>
        <v/>
      </c>
      <c r="N139" s="293">
        <f>IFERROR(+Tabla1[[#This Row],[Precio Unitario]]*Tabla1[[#This Row],[Cantidad de Insumos]],0)</f>
        <v>0</v>
      </c>
      <c r="O139" s="294" t="str">
        <f>IFERROR(VLOOKUP(Tabla1[[#This Row],[Descripción]],Insumos!$C$2:$F$520,4,),"")</f>
        <v/>
      </c>
      <c r="P139" s="247"/>
      <c r="R139" s="287" t="str">
        <f>IFERROR(VLOOKUP(Tabla1[[#This Row],[Insumos]],Insumos2!$C$5:$D$48,2,),"")</f>
        <v/>
      </c>
    </row>
    <row r="140" spans="2:18" ht="12.75" x14ac:dyDescent="0.2">
      <c r="B140" s="14" t="str">
        <f>IF(Tabla1[[#This Row],[Código_Actividad]]="","",CONCATENATE(Tabla1[[#This Row],[POA]],".",Tabla1[[#This Row],[SRS]],".",Tabla1[[#This Row],[AREA]],".",Tabla1[[#This Row],[TIPO]]))</f>
        <v/>
      </c>
      <c r="C140" s="14" t="s">
        <v>506</v>
      </c>
      <c r="D140" s="14" t="s">
        <v>506</v>
      </c>
      <c r="E140" s="14" t="s">
        <v>506</v>
      </c>
      <c r="F140" s="14" t="s">
        <v>506</v>
      </c>
      <c r="G140" s="285"/>
      <c r="H140" s="283" t="str">
        <f>IFERROR(VLOOKUP(Tabla1[[#This Row],[Código_Actividad]],PPNE2!$C$9:$D$131,2,FALSE),"")</f>
        <v/>
      </c>
      <c r="I140" s="247"/>
      <c r="J140" s="247"/>
      <c r="K140" s="288" t="str">
        <f>IFERROR(VLOOKUP(Tabla1[[#This Row],[Descripción]],Insumos!$C$2:$F$520,2,),"")</f>
        <v/>
      </c>
      <c r="L140" s="284"/>
      <c r="M140" s="289" t="str">
        <f>IFERROR(VLOOKUP(Tabla1[[#This Row],[Descripción]],Insumos!$C$2:$F$520,3,),"")</f>
        <v/>
      </c>
      <c r="N140" s="293">
        <f>IFERROR(+Tabla1[[#This Row],[Precio Unitario]]*Tabla1[[#This Row],[Cantidad de Insumos]],0)</f>
        <v>0</v>
      </c>
      <c r="O140" s="294" t="str">
        <f>IFERROR(VLOOKUP(Tabla1[[#This Row],[Descripción]],Insumos!$C$2:$F$520,4,),"")</f>
        <v/>
      </c>
      <c r="P140" s="247"/>
      <c r="R140" s="287" t="str">
        <f>IFERROR(VLOOKUP(Tabla1[[#This Row],[Insumos]],Insumos2!$C$5:$D$48,2,),"")</f>
        <v/>
      </c>
    </row>
    <row r="141" spans="2:18" ht="12.75" x14ac:dyDescent="0.2">
      <c r="B141" s="14" t="str">
        <f>IF(Tabla1[[#This Row],[Código_Actividad]]="","",CONCATENATE(Tabla1[[#This Row],[POA]],".",Tabla1[[#This Row],[SRS]],".",Tabla1[[#This Row],[AREA]],".",Tabla1[[#This Row],[TIPO]]))</f>
        <v/>
      </c>
      <c r="C141" s="14" t="s">
        <v>506</v>
      </c>
      <c r="D141" s="14" t="s">
        <v>506</v>
      </c>
      <c r="E141" s="14" t="s">
        <v>506</v>
      </c>
      <c r="F141" s="14" t="s">
        <v>506</v>
      </c>
      <c r="G141" s="285"/>
      <c r="H141" s="283" t="str">
        <f>IFERROR(VLOOKUP(Tabla1[[#This Row],[Código_Actividad]],PPNE2!$C$9:$D$131,2,FALSE),"")</f>
        <v/>
      </c>
      <c r="I141" s="247"/>
      <c r="J141" s="247"/>
      <c r="K141" s="288" t="str">
        <f>IFERROR(VLOOKUP(Tabla1[[#This Row],[Descripción]],Insumos!$C$2:$F$520,2,),"")</f>
        <v/>
      </c>
      <c r="L141" s="284"/>
      <c r="M141" s="289" t="str">
        <f>IFERROR(VLOOKUP(Tabla1[[#This Row],[Descripción]],Insumos!$C$2:$F$520,3,),"")</f>
        <v/>
      </c>
      <c r="N141" s="293">
        <f>IFERROR(+Tabla1[[#This Row],[Precio Unitario]]*Tabla1[[#This Row],[Cantidad de Insumos]],0)</f>
        <v>0</v>
      </c>
      <c r="O141" s="294" t="str">
        <f>IFERROR(VLOOKUP(Tabla1[[#This Row],[Descripción]],Insumos!$C$2:$F$520,4,),"")</f>
        <v/>
      </c>
      <c r="P141" s="247"/>
      <c r="R141" s="287" t="str">
        <f>IFERROR(VLOOKUP(Tabla1[[#This Row],[Insumos]],Insumos2!$C$5:$D$48,2,),"")</f>
        <v/>
      </c>
    </row>
    <row r="142" spans="2:18" ht="12.75" x14ac:dyDescent="0.2">
      <c r="B142" s="14" t="str">
        <f>IF(Tabla1[[#This Row],[Código_Actividad]]="","",CONCATENATE(Tabla1[[#This Row],[POA]],".",Tabla1[[#This Row],[SRS]],".",Tabla1[[#This Row],[AREA]],".",Tabla1[[#This Row],[TIPO]]))</f>
        <v/>
      </c>
      <c r="C142" s="14" t="s">
        <v>506</v>
      </c>
      <c r="D142" s="14" t="s">
        <v>506</v>
      </c>
      <c r="E142" s="14" t="s">
        <v>506</v>
      </c>
      <c r="F142" s="14" t="s">
        <v>506</v>
      </c>
      <c r="G142" s="285"/>
      <c r="H142" s="283" t="str">
        <f>IFERROR(VLOOKUP(Tabla1[[#This Row],[Código_Actividad]],PPNE2!$C$9:$D$131,2,FALSE),"")</f>
        <v/>
      </c>
      <c r="I142" s="247"/>
      <c r="J142" s="247"/>
      <c r="K142" s="288" t="str">
        <f>IFERROR(VLOOKUP(Tabla1[[#This Row],[Descripción]],Insumos!$C$2:$F$520,2,),"")</f>
        <v/>
      </c>
      <c r="L142" s="284"/>
      <c r="M142" s="289" t="str">
        <f>IFERROR(VLOOKUP(Tabla1[[#This Row],[Descripción]],Insumos!$C$2:$F$520,3,),"")</f>
        <v/>
      </c>
      <c r="N142" s="293">
        <f>IFERROR(+Tabla1[[#This Row],[Precio Unitario]]*Tabla1[[#This Row],[Cantidad de Insumos]],0)</f>
        <v>0</v>
      </c>
      <c r="O142" s="294" t="str">
        <f>IFERROR(VLOOKUP(Tabla1[[#This Row],[Descripción]],Insumos!$C$2:$F$520,4,),"")</f>
        <v/>
      </c>
      <c r="P142" s="247"/>
      <c r="R142" s="287" t="str">
        <f>IFERROR(VLOOKUP(Tabla1[[#This Row],[Insumos]],Insumos2!$C$5:$D$48,2,),"")</f>
        <v/>
      </c>
    </row>
    <row r="143" spans="2:18" ht="12.75" x14ac:dyDescent="0.2">
      <c r="B143" s="14" t="str">
        <f>IF(Tabla1[[#This Row],[Código_Actividad]]="","",CONCATENATE(Tabla1[[#This Row],[POA]],".",Tabla1[[#This Row],[SRS]],".",Tabla1[[#This Row],[AREA]],".",Tabla1[[#This Row],[TIPO]]))</f>
        <v/>
      </c>
      <c r="C143" s="14" t="s">
        <v>506</v>
      </c>
      <c r="D143" s="14" t="s">
        <v>506</v>
      </c>
      <c r="E143" s="14" t="s">
        <v>506</v>
      </c>
      <c r="F143" s="14" t="s">
        <v>506</v>
      </c>
      <c r="G143" s="285"/>
      <c r="H143" s="283" t="str">
        <f>IFERROR(VLOOKUP(Tabla1[[#This Row],[Código_Actividad]],PPNE2!$C$9:$D$131,2,FALSE),"")</f>
        <v/>
      </c>
      <c r="I143" s="247"/>
      <c r="J143" s="247"/>
      <c r="K143" s="288" t="str">
        <f>IFERROR(VLOOKUP(Tabla1[[#This Row],[Descripción]],Insumos!$C$2:$F$520,2,),"")</f>
        <v/>
      </c>
      <c r="L143" s="284"/>
      <c r="M143" s="289" t="str">
        <f>IFERROR(VLOOKUP(Tabla1[[#This Row],[Descripción]],Insumos!$C$2:$F$520,3,),"")</f>
        <v/>
      </c>
      <c r="N143" s="293">
        <f>IFERROR(+Tabla1[[#This Row],[Precio Unitario]]*Tabla1[[#This Row],[Cantidad de Insumos]],0)</f>
        <v>0</v>
      </c>
      <c r="O143" s="294" t="str">
        <f>IFERROR(VLOOKUP(Tabla1[[#This Row],[Descripción]],Insumos!$C$2:$F$520,4,),"")</f>
        <v/>
      </c>
      <c r="P143" s="247"/>
      <c r="R143" s="287" t="str">
        <f>IFERROR(VLOOKUP(Tabla1[[#This Row],[Insumos]],Insumos2!$C$5:$D$48,2,),"")</f>
        <v/>
      </c>
    </row>
    <row r="144" spans="2:18" ht="12.75" x14ac:dyDescent="0.2">
      <c r="B144" s="14" t="str">
        <f>IF(Tabla1[[#This Row],[Código_Actividad]]="","",CONCATENATE(Tabla1[[#This Row],[POA]],".",Tabla1[[#This Row],[SRS]],".",Tabla1[[#This Row],[AREA]],".",Tabla1[[#This Row],[TIPO]]))</f>
        <v/>
      </c>
      <c r="C144" s="14" t="s">
        <v>506</v>
      </c>
      <c r="D144" s="14" t="s">
        <v>506</v>
      </c>
      <c r="E144" s="14" t="s">
        <v>506</v>
      </c>
      <c r="F144" s="14" t="s">
        <v>506</v>
      </c>
      <c r="G144" s="285"/>
      <c r="H144" s="283" t="str">
        <f>IFERROR(VLOOKUP(Tabla1[[#This Row],[Código_Actividad]],PPNE2!$C$9:$D$131,2,FALSE),"")</f>
        <v/>
      </c>
      <c r="I144" s="247"/>
      <c r="J144" s="247"/>
      <c r="K144" s="288" t="str">
        <f>IFERROR(VLOOKUP(Tabla1[[#This Row],[Descripción]],Insumos!$C$2:$F$520,2,),"")</f>
        <v/>
      </c>
      <c r="L144" s="284"/>
      <c r="M144" s="289" t="str">
        <f>IFERROR(VLOOKUP(Tabla1[[#This Row],[Descripción]],Insumos!$C$2:$F$520,3,),"")</f>
        <v/>
      </c>
      <c r="N144" s="293">
        <f>IFERROR(+Tabla1[[#This Row],[Precio Unitario]]*Tabla1[[#This Row],[Cantidad de Insumos]],0)</f>
        <v>0</v>
      </c>
      <c r="O144" s="294" t="str">
        <f>IFERROR(VLOOKUP(Tabla1[[#This Row],[Descripción]],Insumos!$C$2:$F$520,4,),"")</f>
        <v/>
      </c>
      <c r="P144" s="247"/>
      <c r="R144" s="287" t="str">
        <f>IFERROR(VLOOKUP(Tabla1[[#This Row],[Insumos]],Insumos2!$C$5:$D$48,2,),"")</f>
        <v/>
      </c>
    </row>
    <row r="145" spans="2:18" ht="12.75" x14ac:dyDescent="0.2">
      <c r="B145" s="14" t="str">
        <f>IF(Tabla1[[#This Row],[Código_Actividad]]="","",CONCATENATE(Tabla1[[#This Row],[POA]],".",Tabla1[[#This Row],[SRS]],".",Tabla1[[#This Row],[AREA]],".",Tabla1[[#This Row],[TIPO]]))</f>
        <v/>
      </c>
      <c r="C145" s="14" t="s">
        <v>506</v>
      </c>
      <c r="D145" s="14" t="s">
        <v>506</v>
      </c>
      <c r="E145" s="14" t="s">
        <v>506</v>
      </c>
      <c r="F145" s="14" t="s">
        <v>506</v>
      </c>
      <c r="G145" s="285"/>
      <c r="H145" s="283" t="str">
        <f>IFERROR(VLOOKUP(Tabla1[[#This Row],[Código_Actividad]],PPNE2!$C$9:$D$131,2,FALSE),"")</f>
        <v/>
      </c>
      <c r="I145" s="247"/>
      <c r="J145" s="247"/>
      <c r="K145" s="288" t="str">
        <f>IFERROR(VLOOKUP(Tabla1[[#This Row],[Descripción]],Insumos!$C$2:$F$520,2,),"")</f>
        <v/>
      </c>
      <c r="L145" s="284"/>
      <c r="M145" s="289" t="str">
        <f>IFERROR(VLOOKUP(Tabla1[[#This Row],[Descripción]],Insumos!$C$2:$F$520,3,),"")</f>
        <v/>
      </c>
      <c r="N145" s="293">
        <f>IFERROR(+Tabla1[[#This Row],[Precio Unitario]]*Tabla1[[#This Row],[Cantidad de Insumos]],0)</f>
        <v>0</v>
      </c>
      <c r="O145" s="294" t="str">
        <f>IFERROR(VLOOKUP(Tabla1[[#This Row],[Descripción]],Insumos!$C$2:$F$520,4,),"")</f>
        <v/>
      </c>
      <c r="P145" s="247"/>
      <c r="R145" s="287" t="str">
        <f>IFERROR(VLOOKUP(Tabla1[[#This Row],[Insumos]],Insumos2!$C$5:$D$48,2,),"")</f>
        <v/>
      </c>
    </row>
    <row r="146" spans="2:18" ht="12.75" x14ac:dyDescent="0.2">
      <c r="B146" s="14" t="str">
        <f>IF(Tabla1[[#This Row],[Código_Actividad]]="","",CONCATENATE(Tabla1[[#This Row],[POA]],".",Tabla1[[#This Row],[SRS]],".",Tabla1[[#This Row],[AREA]],".",Tabla1[[#This Row],[TIPO]]))</f>
        <v/>
      </c>
      <c r="C146" s="14" t="s">
        <v>506</v>
      </c>
      <c r="D146" s="14" t="s">
        <v>506</v>
      </c>
      <c r="E146" s="14" t="s">
        <v>506</v>
      </c>
      <c r="F146" s="14" t="s">
        <v>506</v>
      </c>
      <c r="G146" s="285"/>
      <c r="H146" s="283" t="str">
        <f>IFERROR(VLOOKUP(Tabla1[[#This Row],[Código_Actividad]],PPNE2!$C$9:$D$131,2,FALSE),"")</f>
        <v/>
      </c>
      <c r="I146" s="247"/>
      <c r="J146" s="247"/>
      <c r="K146" s="288" t="str">
        <f>IFERROR(VLOOKUP(Tabla1[[#This Row],[Descripción]],Insumos!$C$2:$F$520,2,),"")</f>
        <v/>
      </c>
      <c r="L146" s="284"/>
      <c r="M146" s="289" t="str">
        <f>IFERROR(VLOOKUP(Tabla1[[#This Row],[Descripción]],Insumos!$C$2:$F$520,3,),"")</f>
        <v/>
      </c>
      <c r="N146" s="293">
        <f>IFERROR(+Tabla1[[#This Row],[Precio Unitario]]*Tabla1[[#This Row],[Cantidad de Insumos]],0)</f>
        <v>0</v>
      </c>
      <c r="O146" s="294" t="str">
        <f>IFERROR(VLOOKUP(Tabla1[[#This Row],[Descripción]],Insumos!$C$2:$F$520,4,),"")</f>
        <v/>
      </c>
      <c r="P146" s="247"/>
      <c r="R146" s="287" t="str">
        <f>IFERROR(VLOOKUP(Tabla1[[#This Row],[Insumos]],Insumos2!$C$5:$D$48,2,),"")</f>
        <v/>
      </c>
    </row>
    <row r="147" spans="2:18" ht="12.75" x14ac:dyDescent="0.2">
      <c r="B147" s="14" t="str">
        <f>IF(Tabla1[[#This Row],[Código_Actividad]]="","",CONCATENATE(Tabla1[[#This Row],[POA]],".",Tabla1[[#This Row],[SRS]],".",Tabla1[[#This Row],[AREA]],".",Tabla1[[#This Row],[TIPO]]))</f>
        <v/>
      </c>
      <c r="C147" s="14" t="s">
        <v>506</v>
      </c>
      <c r="D147" s="14" t="s">
        <v>506</v>
      </c>
      <c r="E147" s="14" t="s">
        <v>506</v>
      </c>
      <c r="F147" s="14" t="s">
        <v>506</v>
      </c>
      <c r="G147" s="285"/>
      <c r="H147" s="283" t="str">
        <f>IFERROR(VLOOKUP(Tabla1[[#This Row],[Código_Actividad]],PPNE2!$C$9:$D$131,2,FALSE),"")</f>
        <v/>
      </c>
      <c r="I147" s="247"/>
      <c r="J147" s="247"/>
      <c r="K147" s="288" t="str">
        <f>IFERROR(VLOOKUP(Tabla1[[#This Row],[Descripción]],Insumos!$C$2:$F$520,2,),"")</f>
        <v/>
      </c>
      <c r="L147" s="284"/>
      <c r="M147" s="289" t="str">
        <f>IFERROR(VLOOKUP(Tabla1[[#This Row],[Descripción]],Insumos!$C$2:$F$520,3,),"")</f>
        <v/>
      </c>
      <c r="N147" s="293">
        <f>IFERROR(+Tabla1[[#This Row],[Precio Unitario]]*Tabla1[[#This Row],[Cantidad de Insumos]],0)</f>
        <v>0</v>
      </c>
      <c r="O147" s="294" t="str">
        <f>IFERROR(VLOOKUP(Tabla1[[#This Row],[Descripción]],Insumos!$C$2:$F$520,4,),"")</f>
        <v/>
      </c>
      <c r="P147" s="247"/>
      <c r="R147" s="287" t="str">
        <f>IFERROR(VLOOKUP(Tabla1[[#This Row],[Insumos]],Insumos2!$C$5:$D$48,2,),"")</f>
        <v/>
      </c>
    </row>
    <row r="148" spans="2:18" ht="12.75" x14ac:dyDescent="0.2">
      <c r="B148" s="14" t="str">
        <f>IF(Tabla1[[#This Row],[Código_Actividad]]="","",CONCATENATE(Tabla1[[#This Row],[POA]],".",Tabla1[[#This Row],[SRS]],".",Tabla1[[#This Row],[AREA]],".",Tabla1[[#This Row],[TIPO]]))</f>
        <v/>
      </c>
      <c r="C148" s="14" t="s">
        <v>506</v>
      </c>
      <c r="D148" s="14" t="s">
        <v>506</v>
      </c>
      <c r="E148" s="14" t="s">
        <v>506</v>
      </c>
      <c r="F148" s="14" t="s">
        <v>506</v>
      </c>
      <c r="G148" s="285"/>
      <c r="H148" s="283" t="str">
        <f>IFERROR(VLOOKUP(Tabla1[[#This Row],[Código_Actividad]],PPNE2!$C$9:$D$131,2,FALSE),"")</f>
        <v/>
      </c>
      <c r="I148" s="247"/>
      <c r="J148" s="247"/>
      <c r="K148" s="288" t="str">
        <f>IFERROR(VLOOKUP(Tabla1[[#This Row],[Descripción]],Insumos!$C$2:$F$520,2,),"")</f>
        <v/>
      </c>
      <c r="L148" s="284"/>
      <c r="M148" s="289" t="str">
        <f>IFERROR(VLOOKUP(Tabla1[[#This Row],[Descripción]],Insumos!$C$2:$F$520,3,),"")</f>
        <v/>
      </c>
      <c r="N148" s="293">
        <f>IFERROR(+Tabla1[[#This Row],[Precio Unitario]]*Tabla1[[#This Row],[Cantidad de Insumos]],0)</f>
        <v>0</v>
      </c>
      <c r="O148" s="294" t="str">
        <f>IFERROR(VLOOKUP(Tabla1[[#This Row],[Descripción]],Insumos!$C$2:$F$520,4,),"")</f>
        <v/>
      </c>
      <c r="P148" s="247"/>
      <c r="R148" s="287" t="str">
        <f>IFERROR(VLOOKUP(Tabla1[[#This Row],[Insumos]],Insumos2!$C$5:$D$48,2,),"")</f>
        <v/>
      </c>
    </row>
    <row r="149" spans="2:18" ht="12.75" x14ac:dyDescent="0.2">
      <c r="B149" s="14" t="str">
        <f>IF(Tabla1[[#This Row],[Código_Actividad]]="","",CONCATENATE(Tabla1[[#This Row],[POA]],".",Tabla1[[#This Row],[SRS]],".",Tabla1[[#This Row],[AREA]],".",Tabla1[[#This Row],[TIPO]]))</f>
        <v/>
      </c>
      <c r="C149" s="14" t="s">
        <v>506</v>
      </c>
      <c r="D149" s="14" t="s">
        <v>506</v>
      </c>
      <c r="E149" s="14" t="s">
        <v>506</v>
      </c>
      <c r="F149" s="14" t="s">
        <v>506</v>
      </c>
      <c r="G149" s="285"/>
      <c r="H149" s="283" t="str">
        <f>IFERROR(VLOOKUP(Tabla1[[#This Row],[Código_Actividad]],PPNE2!$C$9:$D$131,2,FALSE),"")</f>
        <v/>
      </c>
      <c r="I149" s="247"/>
      <c r="J149" s="247"/>
      <c r="K149" s="288" t="str">
        <f>IFERROR(VLOOKUP(Tabla1[[#This Row],[Descripción]],Insumos!$C$2:$F$520,2,),"")</f>
        <v/>
      </c>
      <c r="L149" s="284"/>
      <c r="M149" s="289" t="str">
        <f>IFERROR(VLOOKUP(Tabla1[[#This Row],[Descripción]],Insumos!$C$2:$F$520,3,),"")</f>
        <v/>
      </c>
      <c r="N149" s="293">
        <f>IFERROR(+Tabla1[[#This Row],[Precio Unitario]]*Tabla1[[#This Row],[Cantidad de Insumos]],0)</f>
        <v>0</v>
      </c>
      <c r="O149" s="294" t="str">
        <f>IFERROR(VLOOKUP(Tabla1[[#This Row],[Descripción]],Insumos!$C$2:$F$520,4,),"")</f>
        <v/>
      </c>
      <c r="P149" s="247"/>
      <c r="R149" s="287" t="str">
        <f>IFERROR(VLOOKUP(Tabla1[[#This Row],[Insumos]],Insumos2!$C$5:$D$48,2,),"")</f>
        <v/>
      </c>
    </row>
    <row r="150" spans="2:18" ht="12.75" x14ac:dyDescent="0.2">
      <c r="B150" s="14" t="str">
        <f>IF(Tabla1[[#This Row],[Código_Actividad]]="","",CONCATENATE(Tabla1[[#This Row],[POA]],".",Tabla1[[#This Row],[SRS]],".",Tabla1[[#This Row],[AREA]],".",Tabla1[[#This Row],[TIPO]]))</f>
        <v/>
      </c>
      <c r="C150" s="14" t="s">
        <v>506</v>
      </c>
      <c r="D150" s="14" t="s">
        <v>506</v>
      </c>
      <c r="E150" s="14" t="s">
        <v>506</v>
      </c>
      <c r="F150" s="14" t="s">
        <v>506</v>
      </c>
      <c r="G150" s="285"/>
      <c r="H150" s="283" t="str">
        <f>IFERROR(VLOOKUP(Tabla1[[#This Row],[Código_Actividad]],PPNE2!$C$9:$D$131,2,FALSE),"")</f>
        <v/>
      </c>
      <c r="I150" s="247"/>
      <c r="J150" s="247"/>
      <c r="K150" s="288" t="str">
        <f>IFERROR(VLOOKUP(Tabla1[[#This Row],[Descripción]],Insumos!$C$2:$F$520,2,),"")</f>
        <v/>
      </c>
      <c r="L150" s="284"/>
      <c r="M150" s="289" t="str">
        <f>IFERROR(VLOOKUP(Tabla1[[#This Row],[Descripción]],Insumos!$C$2:$F$520,3,),"")</f>
        <v/>
      </c>
      <c r="N150" s="293">
        <f>IFERROR(+Tabla1[[#This Row],[Precio Unitario]]*Tabla1[[#This Row],[Cantidad de Insumos]],0)</f>
        <v>0</v>
      </c>
      <c r="O150" s="294" t="str">
        <f>IFERROR(VLOOKUP(Tabla1[[#This Row],[Descripción]],Insumos!$C$2:$F$520,4,),"")</f>
        <v/>
      </c>
      <c r="P150" s="247"/>
      <c r="R150" s="287" t="str">
        <f>IFERROR(VLOOKUP(Tabla1[[#This Row],[Insumos]],Insumos2!$C$5:$D$48,2,),"")</f>
        <v/>
      </c>
    </row>
    <row r="151" spans="2:18" ht="12.75" x14ac:dyDescent="0.2">
      <c r="B151" s="14" t="str">
        <f>IF(Tabla1[[#This Row],[Código_Actividad]]="","",CONCATENATE(Tabla1[[#This Row],[POA]],".",Tabla1[[#This Row],[SRS]],".",Tabla1[[#This Row],[AREA]],".",Tabla1[[#This Row],[TIPO]]))</f>
        <v/>
      </c>
      <c r="C151" s="14" t="s">
        <v>506</v>
      </c>
      <c r="D151" s="14" t="s">
        <v>506</v>
      </c>
      <c r="E151" s="14" t="s">
        <v>506</v>
      </c>
      <c r="F151" s="14" t="s">
        <v>506</v>
      </c>
      <c r="G151" s="285"/>
      <c r="H151" s="283" t="str">
        <f>IFERROR(VLOOKUP(Tabla1[[#This Row],[Código_Actividad]],PPNE2!$C$9:$D$131,2,FALSE),"")</f>
        <v/>
      </c>
      <c r="I151" s="247"/>
      <c r="J151" s="247"/>
      <c r="K151" s="288" t="str">
        <f>IFERROR(VLOOKUP(Tabla1[[#This Row],[Descripción]],Insumos!$C$2:$F$520,2,),"")</f>
        <v/>
      </c>
      <c r="L151" s="284"/>
      <c r="M151" s="289" t="str">
        <f>IFERROR(VLOOKUP(Tabla1[[#This Row],[Descripción]],Insumos!$C$2:$F$520,3,),"")</f>
        <v/>
      </c>
      <c r="N151" s="293">
        <f>IFERROR(+Tabla1[[#This Row],[Precio Unitario]]*Tabla1[[#This Row],[Cantidad de Insumos]],0)</f>
        <v>0</v>
      </c>
      <c r="O151" s="294" t="str">
        <f>IFERROR(VLOOKUP(Tabla1[[#This Row],[Descripción]],Insumos!$C$2:$F$520,4,),"")</f>
        <v/>
      </c>
      <c r="P151" s="247"/>
      <c r="R151" s="287" t="str">
        <f>IFERROR(VLOOKUP(Tabla1[[#This Row],[Insumos]],Insumos2!$C$5:$D$48,2,),"")</f>
        <v/>
      </c>
    </row>
    <row r="152" spans="2:18" ht="12.75" x14ac:dyDescent="0.2">
      <c r="B152" s="14" t="str">
        <f>IF(Tabla1[[#This Row],[Código_Actividad]]="","",CONCATENATE(Tabla1[[#This Row],[POA]],".",Tabla1[[#This Row],[SRS]],".",Tabla1[[#This Row],[AREA]],".",Tabla1[[#This Row],[TIPO]]))</f>
        <v/>
      </c>
      <c r="C152" s="14" t="s">
        <v>506</v>
      </c>
      <c r="D152" s="14" t="s">
        <v>506</v>
      </c>
      <c r="E152" s="14" t="s">
        <v>506</v>
      </c>
      <c r="F152" s="14" t="s">
        <v>506</v>
      </c>
      <c r="G152" s="285"/>
      <c r="H152" s="283" t="str">
        <f>IFERROR(VLOOKUP(Tabla1[[#This Row],[Código_Actividad]],PPNE2!$C$9:$D$131,2,FALSE),"")</f>
        <v/>
      </c>
      <c r="I152" s="247"/>
      <c r="J152" s="247"/>
      <c r="K152" s="288" t="str">
        <f>IFERROR(VLOOKUP(Tabla1[[#This Row],[Descripción]],Insumos!$C$2:$F$520,2,),"")</f>
        <v/>
      </c>
      <c r="L152" s="284"/>
      <c r="M152" s="289" t="str">
        <f>IFERROR(VLOOKUP(Tabla1[[#This Row],[Descripción]],Insumos!$C$2:$F$520,3,),"")</f>
        <v/>
      </c>
      <c r="N152" s="293">
        <f>IFERROR(+Tabla1[[#This Row],[Precio Unitario]]*Tabla1[[#This Row],[Cantidad de Insumos]],0)</f>
        <v>0</v>
      </c>
      <c r="O152" s="294" t="str">
        <f>IFERROR(VLOOKUP(Tabla1[[#This Row],[Descripción]],Insumos!$C$2:$F$520,4,),"")</f>
        <v/>
      </c>
      <c r="P152" s="247"/>
      <c r="R152" s="287" t="str">
        <f>IFERROR(VLOOKUP(Tabla1[[#This Row],[Insumos]],Insumos2!$C$5:$D$48,2,),"")</f>
        <v/>
      </c>
    </row>
    <row r="153" spans="2:18" ht="12.75" x14ac:dyDescent="0.2">
      <c r="B153" s="14" t="str">
        <f>IF(Tabla1[[#This Row],[Código_Actividad]]="","",CONCATENATE(Tabla1[[#This Row],[POA]],".",Tabla1[[#This Row],[SRS]],".",Tabla1[[#This Row],[AREA]],".",Tabla1[[#This Row],[TIPO]]))</f>
        <v/>
      </c>
      <c r="C153" s="14" t="s">
        <v>506</v>
      </c>
      <c r="D153" s="14" t="s">
        <v>506</v>
      </c>
      <c r="E153" s="14" t="s">
        <v>506</v>
      </c>
      <c r="F153" s="14" t="s">
        <v>506</v>
      </c>
      <c r="G153" s="285"/>
      <c r="H153" s="283" t="str">
        <f>IFERROR(VLOOKUP(Tabla1[[#This Row],[Código_Actividad]],PPNE2!$C$9:$D$131,2,FALSE),"")</f>
        <v/>
      </c>
      <c r="I153" s="247"/>
      <c r="J153" s="247"/>
      <c r="K153" s="288" t="str">
        <f>IFERROR(VLOOKUP(Tabla1[[#This Row],[Descripción]],Insumos!$C$2:$F$520,2,),"")</f>
        <v/>
      </c>
      <c r="L153" s="284"/>
      <c r="M153" s="289" t="str">
        <f>IFERROR(VLOOKUP(Tabla1[[#This Row],[Descripción]],Insumos!$C$2:$F$520,3,),"")</f>
        <v/>
      </c>
      <c r="N153" s="293">
        <f>IFERROR(+Tabla1[[#This Row],[Precio Unitario]]*Tabla1[[#This Row],[Cantidad de Insumos]],0)</f>
        <v>0</v>
      </c>
      <c r="O153" s="294" t="str">
        <f>IFERROR(VLOOKUP(Tabla1[[#This Row],[Descripción]],Insumos!$C$2:$F$520,4,),"")</f>
        <v/>
      </c>
      <c r="P153" s="247"/>
      <c r="R153" s="287" t="str">
        <f>IFERROR(VLOOKUP(Tabla1[[#This Row],[Insumos]],Insumos2!$C$5:$D$48,2,),"")</f>
        <v/>
      </c>
    </row>
    <row r="154" spans="2:18" ht="12.75" x14ac:dyDescent="0.2">
      <c r="B154" s="14" t="str">
        <f>IF(Tabla1[[#This Row],[Código_Actividad]]="","",CONCATENATE(Tabla1[[#This Row],[POA]],".",Tabla1[[#This Row],[SRS]],".",Tabla1[[#This Row],[AREA]],".",Tabla1[[#This Row],[TIPO]]))</f>
        <v/>
      </c>
      <c r="C154" s="14" t="s">
        <v>506</v>
      </c>
      <c r="D154" s="14" t="s">
        <v>506</v>
      </c>
      <c r="E154" s="14" t="s">
        <v>506</v>
      </c>
      <c r="F154" s="14" t="s">
        <v>506</v>
      </c>
      <c r="G154" s="285"/>
      <c r="H154" s="283" t="str">
        <f>IFERROR(VLOOKUP(Tabla1[[#This Row],[Código_Actividad]],PPNE2!$C$9:$D$131,2,FALSE),"")</f>
        <v/>
      </c>
      <c r="I154" s="247"/>
      <c r="J154" s="247"/>
      <c r="K154" s="288" t="str">
        <f>IFERROR(VLOOKUP(Tabla1[[#This Row],[Descripción]],Insumos!$C$2:$F$520,2,),"")</f>
        <v/>
      </c>
      <c r="L154" s="284"/>
      <c r="M154" s="289" t="str">
        <f>IFERROR(VLOOKUP(Tabla1[[#This Row],[Descripción]],Insumos!$C$2:$F$520,3,),"")</f>
        <v/>
      </c>
      <c r="N154" s="293">
        <f>IFERROR(+Tabla1[[#This Row],[Precio Unitario]]*Tabla1[[#This Row],[Cantidad de Insumos]],0)</f>
        <v>0</v>
      </c>
      <c r="O154" s="294" t="str">
        <f>IFERROR(VLOOKUP(Tabla1[[#This Row],[Descripción]],Insumos!$C$2:$F$520,4,),"")</f>
        <v/>
      </c>
      <c r="P154" s="247"/>
      <c r="R154" s="287" t="str">
        <f>IFERROR(VLOOKUP(Tabla1[[#This Row],[Insumos]],Insumos2!$C$5:$D$48,2,),"")</f>
        <v/>
      </c>
    </row>
    <row r="155" spans="2:18" ht="12.75" x14ac:dyDescent="0.2">
      <c r="B155" s="14" t="str">
        <f>IF(Tabla1[[#This Row],[Código_Actividad]]="","",CONCATENATE(Tabla1[[#This Row],[POA]],".",Tabla1[[#This Row],[SRS]],".",Tabla1[[#This Row],[AREA]],".",Tabla1[[#This Row],[TIPO]]))</f>
        <v/>
      </c>
      <c r="C155" s="14" t="s">
        <v>506</v>
      </c>
      <c r="D155" s="14" t="s">
        <v>506</v>
      </c>
      <c r="E155" s="14" t="s">
        <v>506</v>
      </c>
      <c r="F155" s="14" t="s">
        <v>506</v>
      </c>
      <c r="G155" s="285"/>
      <c r="H155" s="283" t="str">
        <f>IFERROR(VLOOKUP(Tabla1[[#This Row],[Código_Actividad]],PPNE2!$C$9:$D$131,2,FALSE),"")</f>
        <v/>
      </c>
      <c r="I155" s="247"/>
      <c r="J155" s="247"/>
      <c r="K155" s="288" t="str">
        <f>IFERROR(VLOOKUP(Tabla1[[#This Row],[Descripción]],Insumos!$C$2:$F$520,2,),"")</f>
        <v/>
      </c>
      <c r="L155" s="284"/>
      <c r="M155" s="289" t="str">
        <f>IFERROR(VLOOKUP(Tabla1[[#This Row],[Descripción]],Insumos!$C$2:$F$520,3,),"")</f>
        <v/>
      </c>
      <c r="N155" s="293">
        <f>IFERROR(+Tabla1[[#This Row],[Precio Unitario]]*Tabla1[[#This Row],[Cantidad de Insumos]],0)</f>
        <v>0</v>
      </c>
      <c r="O155" s="294" t="str">
        <f>IFERROR(VLOOKUP(Tabla1[[#This Row],[Descripción]],Insumos!$C$2:$F$520,4,),"")</f>
        <v/>
      </c>
      <c r="P155" s="247"/>
      <c r="R155" s="287" t="str">
        <f>IFERROR(VLOOKUP(Tabla1[[#This Row],[Insumos]],Insumos2!$C$5:$D$48,2,),"")</f>
        <v/>
      </c>
    </row>
    <row r="156" spans="2:18" ht="12.75" x14ac:dyDescent="0.2">
      <c r="B156" s="14" t="str">
        <f>IF(Tabla1[[#This Row],[Código_Actividad]]="","",CONCATENATE(Tabla1[[#This Row],[POA]],".",Tabla1[[#This Row],[SRS]],".",Tabla1[[#This Row],[AREA]],".",Tabla1[[#This Row],[TIPO]]))</f>
        <v/>
      </c>
      <c r="C156" s="14" t="s">
        <v>506</v>
      </c>
      <c r="D156" s="14" t="s">
        <v>506</v>
      </c>
      <c r="E156" s="14" t="s">
        <v>506</v>
      </c>
      <c r="F156" s="14" t="s">
        <v>506</v>
      </c>
      <c r="G156" s="285"/>
      <c r="H156" s="283" t="str">
        <f>IFERROR(VLOOKUP(Tabla1[[#This Row],[Código_Actividad]],PPNE2!$C$9:$D$131,2,FALSE),"")</f>
        <v/>
      </c>
      <c r="I156" s="247"/>
      <c r="J156" s="247"/>
      <c r="K156" s="288" t="str">
        <f>IFERROR(VLOOKUP(Tabla1[[#This Row],[Descripción]],Insumos!$C$2:$F$520,2,),"")</f>
        <v/>
      </c>
      <c r="L156" s="284"/>
      <c r="M156" s="289" t="str">
        <f>IFERROR(VLOOKUP(Tabla1[[#This Row],[Descripción]],Insumos!$C$2:$F$520,3,),"")</f>
        <v/>
      </c>
      <c r="N156" s="293">
        <f>IFERROR(+Tabla1[[#This Row],[Precio Unitario]]*Tabla1[[#This Row],[Cantidad de Insumos]],0)</f>
        <v>0</v>
      </c>
      <c r="O156" s="294" t="str">
        <f>IFERROR(VLOOKUP(Tabla1[[#This Row],[Descripción]],Insumos!$C$2:$F$520,4,),"")</f>
        <v/>
      </c>
      <c r="P156" s="247"/>
      <c r="R156" s="287" t="str">
        <f>IFERROR(VLOOKUP(Tabla1[[#This Row],[Insumos]],Insumos2!$C$5:$D$48,2,),"")</f>
        <v/>
      </c>
    </row>
    <row r="157" spans="2:18" ht="12.75" x14ac:dyDescent="0.2">
      <c r="B157" s="14" t="str">
        <f>IF(Tabla1[[#This Row],[Código_Actividad]]="","",CONCATENATE(Tabla1[[#This Row],[POA]],".",Tabla1[[#This Row],[SRS]],".",Tabla1[[#This Row],[AREA]],".",Tabla1[[#This Row],[TIPO]]))</f>
        <v/>
      </c>
      <c r="C157" s="14" t="s">
        <v>506</v>
      </c>
      <c r="D157" s="14" t="s">
        <v>506</v>
      </c>
      <c r="E157" s="14" t="s">
        <v>506</v>
      </c>
      <c r="F157" s="14" t="s">
        <v>506</v>
      </c>
      <c r="G157" s="285"/>
      <c r="H157" s="283" t="str">
        <f>IFERROR(VLOOKUP(Tabla1[[#This Row],[Código_Actividad]],PPNE2!$C$9:$D$131,2,FALSE),"")</f>
        <v/>
      </c>
      <c r="I157" s="247"/>
      <c r="J157" s="247"/>
      <c r="K157" s="288" t="str">
        <f>IFERROR(VLOOKUP(Tabla1[[#This Row],[Descripción]],Insumos!$C$2:$F$520,2,),"")</f>
        <v/>
      </c>
      <c r="L157" s="284"/>
      <c r="M157" s="289" t="str">
        <f>IFERROR(VLOOKUP(Tabla1[[#This Row],[Descripción]],Insumos!$C$2:$F$520,3,),"")</f>
        <v/>
      </c>
      <c r="N157" s="293">
        <f>IFERROR(+Tabla1[[#This Row],[Precio Unitario]]*Tabla1[[#This Row],[Cantidad de Insumos]],0)</f>
        <v>0</v>
      </c>
      <c r="O157" s="294" t="str">
        <f>IFERROR(VLOOKUP(Tabla1[[#This Row],[Descripción]],Insumos!$C$2:$F$520,4,),"")</f>
        <v/>
      </c>
      <c r="P157" s="247"/>
      <c r="R157" s="287" t="str">
        <f>IFERROR(VLOOKUP(Tabla1[[#This Row],[Insumos]],Insumos2!$C$5:$D$48,2,),"")</f>
        <v/>
      </c>
    </row>
    <row r="158" spans="2:18" ht="12.75" x14ac:dyDescent="0.2">
      <c r="B158" s="14" t="str">
        <f>IF(Tabla1[[#This Row],[Código_Actividad]]="","",CONCATENATE(Tabla1[[#This Row],[POA]],".",Tabla1[[#This Row],[SRS]],".",Tabla1[[#This Row],[AREA]],".",Tabla1[[#This Row],[TIPO]]))</f>
        <v/>
      </c>
      <c r="C158" s="14" t="s">
        <v>506</v>
      </c>
      <c r="D158" s="14" t="s">
        <v>506</v>
      </c>
      <c r="E158" s="14" t="s">
        <v>506</v>
      </c>
      <c r="F158" s="14" t="s">
        <v>506</v>
      </c>
      <c r="G158" s="285"/>
      <c r="H158" s="283" t="str">
        <f>IFERROR(VLOOKUP(Tabla1[[#This Row],[Código_Actividad]],PPNE2!$C$9:$D$131,2,FALSE),"")</f>
        <v/>
      </c>
      <c r="I158" s="247"/>
      <c r="J158" s="247"/>
      <c r="K158" s="288" t="str">
        <f>IFERROR(VLOOKUP(Tabla1[[#This Row],[Descripción]],Insumos!$C$2:$F$520,2,),"")</f>
        <v/>
      </c>
      <c r="L158" s="284"/>
      <c r="M158" s="289" t="str">
        <f>IFERROR(VLOOKUP(Tabla1[[#This Row],[Descripción]],Insumos!$C$2:$F$520,3,),"")</f>
        <v/>
      </c>
      <c r="N158" s="293">
        <f>IFERROR(+Tabla1[[#This Row],[Precio Unitario]]*Tabla1[[#This Row],[Cantidad de Insumos]],0)</f>
        <v>0</v>
      </c>
      <c r="O158" s="294" t="str">
        <f>IFERROR(VLOOKUP(Tabla1[[#This Row],[Descripción]],Insumos!$C$2:$F$520,4,),"")</f>
        <v/>
      </c>
      <c r="P158" s="247"/>
      <c r="R158" s="287" t="str">
        <f>IFERROR(VLOOKUP(Tabla1[[#This Row],[Insumos]],Insumos2!$C$5:$D$48,2,),"")</f>
        <v/>
      </c>
    </row>
    <row r="159" spans="2:18" ht="12.75" x14ac:dyDescent="0.2">
      <c r="B159" s="14" t="str">
        <f>IF(Tabla1[[#This Row],[Código_Actividad]]="","",CONCATENATE(Tabla1[[#This Row],[POA]],".",Tabla1[[#This Row],[SRS]],".",Tabla1[[#This Row],[AREA]],".",Tabla1[[#This Row],[TIPO]]))</f>
        <v/>
      </c>
      <c r="C159" s="14" t="s">
        <v>506</v>
      </c>
      <c r="D159" s="14" t="s">
        <v>506</v>
      </c>
      <c r="E159" s="14" t="s">
        <v>506</v>
      </c>
      <c r="F159" s="14" t="s">
        <v>506</v>
      </c>
      <c r="G159" s="285"/>
      <c r="H159" s="283" t="str">
        <f>IFERROR(VLOOKUP(Tabla1[[#This Row],[Código_Actividad]],PPNE2!$C$9:$D$131,2,FALSE),"")</f>
        <v/>
      </c>
      <c r="I159" s="247"/>
      <c r="J159" s="247"/>
      <c r="K159" s="288" t="str">
        <f>IFERROR(VLOOKUP(Tabla1[[#This Row],[Descripción]],Insumos!$C$2:$F$520,2,),"")</f>
        <v/>
      </c>
      <c r="L159" s="284"/>
      <c r="M159" s="289" t="str">
        <f>IFERROR(VLOOKUP(Tabla1[[#This Row],[Descripción]],Insumos!$C$2:$F$520,3,),"")</f>
        <v/>
      </c>
      <c r="N159" s="293">
        <f>IFERROR(+Tabla1[[#This Row],[Precio Unitario]]*Tabla1[[#This Row],[Cantidad de Insumos]],0)</f>
        <v>0</v>
      </c>
      <c r="O159" s="294" t="str">
        <f>IFERROR(VLOOKUP(Tabla1[[#This Row],[Descripción]],Insumos!$C$2:$F$520,4,),"")</f>
        <v/>
      </c>
      <c r="P159" s="247"/>
      <c r="R159" s="287" t="str">
        <f>IFERROR(VLOOKUP(Tabla1[[#This Row],[Insumos]],Insumos2!$C$5:$D$48,2,),"")</f>
        <v/>
      </c>
    </row>
    <row r="160" spans="2:18" ht="12.75" x14ac:dyDescent="0.2">
      <c r="B160" s="14" t="str">
        <f>IF(Tabla1[[#This Row],[Código_Actividad]]="","",CONCATENATE(Tabla1[[#This Row],[POA]],".",Tabla1[[#This Row],[SRS]],".",Tabla1[[#This Row],[AREA]],".",Tabla1[[#This Row],[TIPO]]))</f>
        <v/>
      </c>
      <c r="C160" s="14" t="s">
        <v>506</v>
      </c>
      <c r="D160" s="14" t="s">
        <v>506</v>
      </c>
      <c r="E160" s="14" t="s">
        <v>506</v>
      </c>
      <c r="F160" s="14" t="s">
        <v>506</v>
      </c>
      <c r="G160" s="285"/>
      <c r="H160" s="283" t="str">
        <f>IFERROR(VLOOKUP(Tabla1[[#This Row],[Código_Actividad]],PPNE2!$C$9:$D$131,2,FALSE),"")</f>
        <v/>
      </c>
      <c r="I160" s="247"/>
      <c r="J160" s="247"/>
      <c r="K160" s="288" t="str">
        <f>IFERROR(VLOOKUP(Tabla1[[#This Row],[Descripción]],Insumos!$C$2:$F$520,2,),"")</f>
        <v/>
      </c>
      <c r="L160" s="284"/>
      <c r="M160" s="289" t="str">
        <f>IFERROR(VLOOKUP(Tabla1[[#This Row],[Descripción]],Insumos!$C$2:$F$520,3,),"")</f>
        <v/>
      </c>
      <c r="N160" s="293">
        <f>IFERROR(+Tabla1[[#This Row],[Precio Unitario]]*Tabla1[[#This Row],[Cantidad de Insumos]],0)</f>
        <v>0</v>
      </c>
      <c r="O160" s="294" t="str">
        <f>IFERROR(VLOOKUP(Tabla1[[#This Row],[Descripción]],Insumos!$C$2:$F$520,4,),"")</f>
        <v/>
      </c>
      <c r="P160" s="247"/>
      <c r="R160" s="287" t="str">
        <f>IFERROR(VLOOKUP(Tabla1[[#This Row],[Insumos]],Insumos2!$C$5:$D$48,2,),"")</f>
        <v/>
      </c>
    </row>
    <row r="161" spans="2:18" ht="12.75" x14ac:dyDescent="0.2">
      <c r="B161" s="14" t="str">
        <f>IF(Tabla1[[#This Row],[Código_Actividad]]="","",CONCATENATE(Tabla1[[#This Row],[POA]],".",Tabla1[[#This Row],[SRS]],".",Tabla1[[#This Row],[AREA]],".",Tabla1[[#This Row],[TIPO]]))</f>
        <v/>
      </c>
      <c r="C161" s="14" t="s">
        <v>506</v>
      </c>
      <c r="D161" s="14" t="s">
        <v>506</v>
      </c>
      <c r="E161" s="14" t="s">
        <v>506</v>
      </c>
      <c r="F161" s="14" t="s">
        <v>506</v>
      </c>
      <c r="G161" s="285"/>
      <c r="H161" s="283" t="str">
        <f>IFERROR(VLOOKUP(Tabla1[[#This Row],[Código_Actividad]],PPNE2!$C$9:$D$131,2,FALSE),"")</f>
        <v/>
      </c>
      <c r="I161" s="247"/>
      <c r="J161" s="247"/>
      <c r="K161" s="288" t="str">
        <f>IFERROR(VLOOKUP(Tabla1[[#This Row],[Descripción]],Insumos!$C$2:$F$520,2,),"")</f>
        <v/>
      </c>
      <c r="L161" s="284"/>
      <c r="M161" s="289" t="str">
        <f>IFERROR(VLOOKUP(Tabla1[[#This Row],[Descripción]],Insumos!$C$2:$F$520,3,),"")</f>
        <v/>
      </c>
      <c r="N161" s="293">
        <f>IFERROR(+Tabla1[[#This Row],[Precio Unitario]]*Tabla1[[#This Row],[Cantidad de Insumos]],0)</f>
        <v>0</v>
      </c>
      <c r="O161" s="294" t="str">
        <f>IFERROR(VLOOKUP(Tabla1[[#This Row],[Descripción]],Insumos!$C$2:$F$520,4,),"")</f>
        <v/>
      </c>
      <c r="P161" s="247"/>
      <c r="R161" s="287" t="str">
        <f>IFERROR(VLOOKUP(Tabla1[[#This Row],[Insumos]],Insumos2!$C$5:$D$48,2,),"")</f>
        <v/>
      </c>
    </row>
    <row r="162" spans="2:18" ht="12.75" x14ac:dyDescent="0.2">
      <c r="B162" s="14" t="str">
        <f>IF(Tabla1[[#This Row],[Código_Actividad]]="","",CONCATENATE(Tabla1[[#This Row],[POA]],".",Tabla1[[#This Row],[SRS]],".",Tabla1[[#This Row],[AREA]],".",Tabla1[[#This Row],[TIPO]]))</f>
        <v/>
      </c>
      <c r="C162" s="14" t="s">
        <v>506</v>
      </c>
      <c r="D162" s="14" t="s">
        <v>506</v>
      </c>
      <c r="E162" s="14" t="s">
        <v>506</v>
      </c>
      <c r="F162" s="14" t="s">
        <v>506</v>
      </c>
      <c r="G162" s="285"/>
      <c r="H162" s="283" t="str">
        <f>IFERROR(VLOOKUP(Tabla1[[#This Row],[Código_Actividad]],PPNE2!$C$9:$D$131,2,FALSE),"")</f>
        <v/>
      </c>
      <c r="I162" s="247"/>
      <c r="J162" s="247"/>
      <c r="K162" s="288" t="str">
        <f>IFERROR(VLOOKUP(Tabla1[[#This Row],[Descripción]],Insumos!$C$2:$F$520,2,),"")</f>
        <v/>
      </c>
      <c r="L162" s="284"/>
      <c r="M162" s="289" t="str">
        <f>IFERROR(VLOOKUP(Tabla1[[#This Row],[Descripción]],Insumos!$C$2:$F$520,3,),"")</f>
        <v/>
      </c>
      <c r="N162" s="293">
        <f>IFERROR(+Tabla1[[#This Row],[Precio Unitario]]*Tabla1[[#This Row],[Cantidad de Insumos]],0)</f>
        <v>0</v>
      </c>
      <c r="O162" s="294" t="str">
        <f>IFERROR(VLOOKUP(Tabla1[[#This Row],[Descripción]],Insumos!$C$2:$F$520,4,),"")</f>
        <v/>
      </c>
      <c r="P162" s="247"/>
      <c r="R162" s="287" t="str">
        <f>IFERROR(VLOOKUP(Tabla1[[#This Row],[Insumos]],Insumos2!$C$5:$D$48,2,),"")</f>
        <v/>
      </c>
    </row>
    <row r="163" spans="2:18" ht="12.75" x14ac:dyDescent="0.2">
      <c r="B163" s="14" t="str">
        <f>IF(Tabla1[[#This Row],[Código_Actividad]]="","",CONCATENATE(Tabla1[[#This Row],[POA]],".",Tabla1[[#This Row],[SRS]],".",Tabla1[[#This Row],[AREA]],".",Tabla1[[#This Row],[TIPO]]))</f>
        <v/>
      </c>
      <c r="C163" s="14" t="s">
        <v>506</v>
      </c>
      <c r="D163" s="14" t="s">
        <v>506</v>
      </c>
      <c r="E163" s="14" t="s">
        <v>506</v>
      </c>
      <c r="F163" s="14" t="s">
        <v>506</v>
      </c>
      <c r="G163" s="285"/>
      <c r="H163" s="283" t="str">
        <f>IFERROR(VLOOKUP(Tabla1[[#This Row],[Código_Actividad]],PPNE2!$C$9:$D$131,2,FALSE),"")</f>
        <v/>
      </c>
      <c r="I163" s="247"/>
      <c r="J163" s="247"/>
      <c r="K163" s="288" t="str">
        <f>IFERROR(VLOOKUP(Tabla1[[#This Row],[Descripción]],Insumos!$C$2:$F$520,2,),"")</f>
        <v/>
      </c>
      <c r="L163" s="284"/>
      <c r="M163" s="289" t="str">
        <f>IFERROR(VLOOKUP(Tabla1[[#This Row],[Descripción]],Insumos!$C$2:$F$520,3,),"")</f>
        <v/>
      </c>
      <c r="N163" s="293">
        <f>IFERROR(+Tabla1[[#This Row],[Precio Unitario]]*Tabla1[[#This Row],[Cantidad de Insumos]],0)</f>
        <v>0</v>
      </c>
      <c r="O163" s="294" t="str">
        <f>IFERROR(VLOOKUP(Tabla1[[#This Row],[Descripción]],Insumos!$C$2:$F$520,4,),"")</f>
        <v/>
      </c>
      <c r="P163" s="247"/>
      <c r="R163" s="287" t="str">
        <f>IFERROR(VLOOKUP(Tabla1[[#This Row],[Insumos]],Insumos2!$C$5:$D$48,2,),"")</f>
        <v/>
      </c>
    </row>
    <row r="164" spans="2:18" ht="12.75" x14ac:dyDescent="0.2">
      <c r="B164" s="14" t="str">
        <f>IF(Tabla1[[#This Row],[Código_Actividad]]="","",CONCATENATE(Tabla1[[#This Row],[POA]],".",Tabla1[[#This Row],[SRS]],".",Tabla1[[#This Row],[AREA]],".",Tabla1[[#This Row],[TIPO]]))</f>
        <v/>
      </c>
      <c r="C164" s="14" t="s">
        <v>506</v>
      </c>
      <c r="D164" s="14" t="s">
        <v>506</v>
      </c>
      <c r="E164" s="14" t="s">
        <v>506</v>
      </c>
      <c r="F164" s="14" t="s">
        <v>506</v>
      </c>
      <c r="G164" s="285"/>
      <c r="H164" s="283" t="str">
        <f>IFERROR(VLOOKUP(Tabla1[[#This Row],[Código_Actividad]],PPNE2!$C$9:$D$131,2,FALSE),"")</f>
        <v/>
      </c>
      <c r="I164" s="247"/>
      <c r="J164" s="247"/>
      <c r="K164" s="288" t="str">
        <f>IFERROR(VLOOKUP(Tabla1[[#This Row],[Descripción]],Insumos!$C$2:$F$520,2,),"")</f>
        <v/>
      </c>
      <c r="L164" s="284"/>
      <c r="M164" s="289" t="str">
        <f>IFERROR(VLOOKUP(Tabla1[[#This Row],[Descripción]],Insumos!$C$2:$F$520,3,),"")</f>
        <v/>
      </c>
      <c r="N164" s="293">
        <f>IFERROR(+Tabla1[[#This Row],[Precio Unitario]]*Tabla1[[#This Row],[Cantidad de Insumos]],0)</f>
        <v>0</v>
      </c>
      <c r="O164" s="294" t="str">
        <f>IFERROR(VLOOKUP(Tabla1[[#This Row],[Descripción]],Insumos!$C$2:$F$520,4,),"")</f>
        <v/>
      </c>
      <c r="P164" s="247"/>
      <c r="R164" s="287" t="str">
        <f>IFERROR(VLOOKUP(Tabla1[[#This Row],[Insumos]],Insumos2!$C$5:$D$48,2,),"")</f>
        <v/>
      </c>
    </row>
    <row r="165" spans="2:18" ht="12.75" x14ac:dyDescent="0.2">
      <c r="B165" s="14" t="str">
        <f>IF(Tabla1[[#This Row],[Código_Actividad]]="","",CONCATENATE(Tabla1[[#This Row],[POA]],".",Tabla1[[#This Row],[SRS]],".",Tabla1[[#This Row],[AREA]],".",Tabla1[[#This Row],[TIPO]]))</f>
        <v/>
      </c>
      <c r="C165" s="14" t="s">
        <v>506</v>
      </c>
      <c r="D165" s="14" t="s">
        <v>506</v>
      </c>
      <c r="E165" s="14" t="s">
        <v>506</v>
      </c>
      <c r="F165" s="14" t="s">
        <v>506</v>
      </c>
      <c r="G165" s="285"/>
      <c r="H165" s="283" t="str">
        <f>IFERROR(VLOOKUP(Tabla1[[#This Row],[Código_Actividad]],PPNE2!$C$9:$D$131,2,FALSE),"")</f>
        <v/>
      </c>
      <c r="I165" s="247"/>
      <c r="J165" s="247"/>
      <c r="K165" s="288" t="str">
        <f>IFERROR(VLOOKUP(Tabla1[[#This Row],[Descripción]],Insumos!$C$2:$F$520,2,),"")</f>
        <v/>
      </c>
      <c r="L165" s="284"/>
      <c r="M165" s="289" t="str">
        <f>IFERROR(VLOOKUP(Tabla1[[#This Row],[Descripción]],Insumos!$C$2:$F$520,3,),"")</f>
        <v/>
      </c>
      <c r="N165" s="293">
        <f>IFERROR(+Tabla1[[#This Row],[Precio Unitario]]*Tabla1[[#This Row],[Cantidad de Insumos]],0)</f>
        <v>0</v>
      </c>
      <c r="O165" s="294" t="str">
        <f>IFERROR(VLOOKUP(Tabla1[[#This Row],[Descripción]],Insumos!$C$2:$F$520,4,),"")</f>
        <v/>
      </c>
      <c r="P165" s="247"/>
      <c r="R165" s="287" t="str">
        <f>IFERROR(VLOOKUP(Tabla1[[#This Row],[Insumos]],Insumos2!$C$5:$D$48,2,),"")</f>
        <v/>
      </c>
    </row>
    <row r="166" spans="2:18" ht="12.75" x14ac:dyDescent="0.2">
      <c r="B166" s="14" t="str">
        <f>IF(Tabla1[[#This Row],[Código_Actividad]]="","",CONCATENATE(Tabla1[[#This Row],[POA]],".",Tabla1[[#This Row],[SRS]],".",Tabla1[[#This Row],[AREA]],".",Tabla1[[#This Row],[TIPO]]))</f>
        <v/>
      </c>
      <c r="C166" s="14" t="s">
        <v>506</v>
      </c>
      <c r="D166" s="14" t="s">
        <v>506</v>
      </c>
      <c r="E166" s="14" t="s">
        <v>506</v>
      </c>
      <c r="F166" s="14" t="s">
        <v>506</v>
      </c>
      <c r="G166" s="285"/>
      <c r="H166" s="283" t="str">
        <f>IFERROR(VLOOKUP(Tabla1[[#This Row],[Código_Actividad]],PPNE2!$C$9:$D$131,2,FALSE),"")</f>
        <v/>
      </c>
      <c r="I166" s="247"/>
      <c r="J166" s="247"/>
      <c r="K166" s="288" t="str">
        <f>IFERROR(VLOOKUP(Tabla1[[#This Row],[Descripción]],Insumos!$C$2:$F$520,2,),"")</f>
        <v/>
      </c>
      <c r="L166" s="284"/>
      <c r="M166" s="289" t="str">
        <f>IFERROR(VLOOKUP(Tabla1[[#This Row],[Descripción]],Insumos!$C$2:$F$520,3,),"")</f>
        <v/>
      </c>
      <c r="N166" s="293">
        <f>IFERROR(+Tabla1[[#This Row],[Precio Unitario]]*Tabla1[[#This Row],[Cantidad de Insumos]],0)</f>
        <v>0</v>
      </c>
      <c r="O166" s="294" t="str">
        <f>IFERROR(VLOOKUP(Tabla1[[#This Row],[Descripción]],Insumos!$C$2:$F$520,4,),"")</f>
        <v/>
      </c>
      <c r="P166" s="247"/>
      <c r="R166" s="287" t="str">
        <f>IFERROR(VLOOKUP(Tabla1[[#This Row],[Insumos]],Insumos2!$C$5:$D$48,2,),"")</f>
        <v/>
      </c>
    </row>
    <row r="167" spans="2:18" ht="12.75" x14ac:dyDescent="0.2">
      <c r="B167" s="14" t="str">
        <f>IF(Tabla1[[#This Row],[Código_Actividad]]="","",CONCATENATE(Tabla1[[#This Row],[POA]],".",Tabla1[[#This Row],[SRS]],".",Tabla1[[#This Row],[AREA]],".",Tabla1[[#This Row],[TIPO]]))</f>
        <v/>
      </c>
      <c r="C167" s="14" t="s">
        <v>506</v>
      </c>
      <c r="D167" s="14" t="s">
        <v>506</v>
      </c>
      <c r="E167" s="14" t="s">
        <v>506</v>
      </c>
      <c r="F167" s="14" t="s">
        <v>506</v>
      </c>
      <c r="G167" s="285"/>
      <c r="H167" s="283" t="str">
        <f>IFERROR(VLOOKUP(Tabla1[[#This Row],[Código_Actividad]],PPNE2!$C$9:$D$131,2,FALSE),"")</f>
        <v/>
      </c>
      <c r="I167" s="247"/>
      <c r="J167" s="247"/>
      <c r="K167" s="288" t="str">
        <f>IFERROR(VLOOKUP(Tabla1[[#This Row],[Descripción]],Insumos!$C$2:$F$520,2,),"")</f>
        <v/>
      </c>
      <c r="L167" s="284"/>
      <c r="M167" s="289" t="str">
        <f>IFERROR(VLOOKUP(Tabla1[[#This Row],[Descripción]],Insumos!$C$2:$F$520,3,),"")</f>
        <v/>
      </c>
      <c r="N167" s="293">
        <f>IFERROR(+Tabla1[[#This Row],[Precio Unitario]]*Tabla1[[#This Row],[Cantidad de Insumos]],0)</f>
        <v>0</v>
      </c>
      <c r="O167" s="294" t="str">
        <f>IFERROR(VLOOKUP(Tabla1[[#This Row],[Descripción]],Insumos!$C$2:$F$520,4,),"")</f>
        <v/>
      </c>
      <c r="P167" s="247"/>
      <c r="R167" s="287" t="str">
        <f>IFERROR(VLOOKUP(Tabla1[[#This Row],[Insumos]],Insumos2!$C$5:$D$48,2,),"")</f>
        <v/>
      </c>
    </row>
    <row r="168" spans="2:18" ht="12.75" x14ac:dyDescent="0.2">
      <c r="B168" s="14" t="str">
        <f>IF(Tabla1[[#This Row],[Código_Actividad]]="","",CONCATENATE(Tabla1[[#This Row],[POA]],".",Tabla1[[#This Row],[SRS]],".",Tabla1[[#This Row],[AREA]],".",Tabla1[[#This Row],[TIPO]]))</f>
        <v/>
      </c>
      <c r="C168" s="14" t="s">
        <v>506</v>
      </c>
      <c r="D168" s="14" t="s">
        <v>506</v>
      </c>
      <c r="E168" s="14" t="s">
        <v>506</v>
      </c>
      <c r="F168" s="14" t="s">
        <v>506</v>
      </c>
      <c r="G168" s="285"/>
      <c r="H168" s="283" t="str">
        <f>IFERROR(VLOOKUP(Tabla1[[#This Row],[Código_Actividad]],PPNE2!$C$9:$D$131,2,FALSE),"")</f>
        <v/>
      </c>
      <c r="I168" s="247"/>
      <c r="J168" s="247"/>
      <c r="K168" s="288" t="str">
        <f>IFERROR(VLOOKUP(Tabla1[[#This Row],[Descripción]],Insumos!$C$2:$F$520,2,),"")</f>
        <v/>
      </c>
      <c r="L168" s="284"/>
      <c r="M168" s="289" t="str">
        <f>IFERROR(VLOOKUP(Tabla1[[#This Row],[Descripción]],Insumos!$C$2:$F$520,3,),"")</f>
        <v/>
      </c>
      <c r="N168" s="293">
        <f>IFERROR(+Tabla1[[#This Row],[Precio Unitario]]*Tabla1[[#This Row],[Cantidad de Insumos]],0)</f>
        <v>0</v>
      </c>
      <c r="O168" s="294" t="str">
        <f>IFERROR(VLOOKUP(Tabla1[[#This Row],[Descripción]],Insumos!$C$2:$F$520,4,),"")</f>
        <v/>
      </c>
      <c r="P168" s="247"/>
      <c r="R168" s="287" t="str">
        <f>IFERROR(VLOOKUP(Tabla1[[#This Row],[Insumos]],Insumos2!$C$5:$D$48,2,),"")</f>
        <v/>
      </c>
    </row>
    <row r="169" spans="2:18" ht="12.75" x14ac:dyDescent="0.2">
      <c r="B169" s="14" t="str">
        <f>IF(Tabla1[[#This Row],[Código_Actividad]]="","",CONCATENATE(Tabla1[[#This Row],[POA]],".",Tabla1[[#This Row],[SRS]],".",Tabla1[[#This Row],[AREA]],".",Tabla1[[#This Row],[TIPO]]))</f>
        <v/>
      </c>
      <c r="C169" s="14" t="s">
        <v>506</v>
      </c>
      <c r="D169" s="14" t="s">
        <v>506</v>
      </c>
      <c r="E169" s="14" t="s">
        <v>506</v>
      </c>
      <c r="F169" s="14" t="s">
        <v>506</v>
      </c>
      <c r="G169" s="285"/>
      <c r="H169" s="283" t="str">
        <f>IFERROR(VLOOKUP(Tabla1[[#This Row],[Código_Actividad]],PPNE2!$C$9:$D$131,2,FALSE),"")</f>
        <v/>
      </c>
      <c r="I169" s="247"/>
      <c r="J169" s="247"/>
      <c r="K169" s="288" t="str">
        <f>IFERROR(VLOOKUP(Tabla1[[#This Row],[Descripción]],Insumos!$C$2:$F$520,2,),"")</f>
        <v/>
      </c>
      <c r="L169" s="284"/>
      <c r="M169" s="289" t="str">
        <f>IFERROR(VLOOKUP(Tabla1[[#This Row],[Descripción]],Insumos!$C$2:$F$520,3,),"")</f>
        <v/>
      </c>
      <c r="N169" s="293">
        <f>IFERROR(+Tabla1[[#This Row],[Precio Unitario]]*Tabla1[[#This Row],[Cantidad de Insumos]],0)</f>
        <v>0</v>
      </c>
      <c r="O169" s="294" t="str">
        <f>IFERROR(VLOOKUP(Tabla1[[#This Row],[Descripción]],Insumos!$C$2:$F$520,4,),"")</f>
        <v/>
      </c>
      <c r="P169" s="247"/>
      <c r="R169" s="287" t="str">
        <f>IFERROR(VLOOKUP(Tabla1[[#This Row],[Insumos]],Insumos2!$C$5:$D$48,2,),"")</f>
        <v/>
      </c>
    </row>
    <row r="170" spans="2:18" ht="12.75" x14ac:dyDescent="0.2">
      <c r="B170" s="14" t="str">
        <f>IF(Tabla1[[#This Row],[Código_Actividad]]="","",CONCATENATE(Tabla1[[#This Row],[POA]],".",Tabla1[[#This Row],[SRS]],".",Tabla1[[#This Row],[AREA]],".",Tabla1[[#This Row],[TIPO]]))</f>
        <v/>
      </c>
      <c r="C170" s="14" t="s">
        <v>506</v>
      </c>
      <c r="D170" s="14" t="s">
        <v>506</v>
      </c>
      <c r="E170" s="14" t="s">
        <v>506</v>
      </c>
      <c r="F170" s="14" t="s">
        <v>506</v>
      </c>
      <c r="G170" s="285"/>
      <c r="H170" s="283" t="str">
        <f>IFERROR(VLOOKUP(Tabla1[[#This Row],[Código_Actividad]],PPNE2!$C$9:$D$131,2,FALSE),"")</f>
        <v/>
      </c>
      <c r="I170" s="247"/>
      <c r="J170" s="247"/>
      <c r="K170" s="288" t="str">
        <f>IFERROR(VLOOKUP(Tabla1[[#This Row],[Descripción]],Insumos!$C$2:$F$520,2,),"")</f>
        <v/>
      </c>
      <c r="L170" s="284"/>
      <c r="M170" s="289" t="str">
        <f>IFERROR(VLOOKUP(Tabla1[[#This Row],[Descripción]],Insumos!$C$2:$F$520,3,),"")</f>
        <v/>
      </c>
      <c r="N170" s="293">
        <f>IFERROR(+Tabla1[[#This Row],[Precio Unitario]]*Tabla1[[#This Row],[Cantidad de Insumos]],0)</f>
        <v>0</v>
      </c>
      <c r="O170" s="294" t="str">
        <f>IFERROR(VLOOKUP(Tabla1[[#This Row],[Descripción]],Insumos!$C$2:$F$520,4,),"")</f>
        <v/>
      </c>
      <c r="P170" s="247"/>
      <c r="R170" s="287" t="str">
        <f>IFERROR(VLOOKUP(Tabla1[[#This Row],[Insumos]],Insumos2!$C$5:$D$48,2,),"")</f>
        <v/>
      </c>
    </row>
    <row r="171" spans="2:18" ht="12.75" x14ac:dyDescent="0.2">
      <c r="B171" s="14" t="str">
        <f>IF(Tabla1[[#This Row],[Código_Actividad]]="","",CONCATENATE(Tabla1[[#This Row],[POA]],".",Tabla1[[#This Row],[SRS]],".",Tabla1[[#This Row],[AREA]],".",Tabla1[[#This Row],[TIPO]]))</f>
        <v/>
      </c>
      <c r="C171" s="14" t="s">
        <v>506</v>
      </c>
      <c r="D171" s="14" t="s">
        <v>506</v>
      </c>
      <c r="E171" s="14" t="s">
        <v>506</v>
      </c>
      <c r="F171" s="14" t="s">
        <v>506</v>
      </c>
      <c r="G171" s="285"/>
      <c r="H171" s="283" t="str">
        <f>IFERROR(VLOOKUP(Tabla1[[#This Row],[Código_Actividad]],PPNE2!$C$9:$D$131,2,FALSE),"")</f>
        <v/>
      </c>
      <c r="I171" s="247"/>
      <c r="J171" s="247"/>
      <c r="K171" s="288" t="str">
        <f>IFERROR(VLOOKUP(Tabla1[[#This Row],[Descripción]],Insumos!$C$2:$F$520,2,),"")</f>
        <v/>
      </c>
      <c r="L171" s="284"/>
      <c r="M171" s="289" t="str">
        <f>IFERROR(VLOOKUP(Tabla1[[#This Row],[Descripción]],Insumos!$C$2:$F$520,3,),"")</f>
        <v/>
      </c>
      <c r="N171" s="293">
        <f>IFERROR(+Tabla1[[#This Row],[Precio Unitario]]*Tabla1[[#This Row],[Cantidad de Insumos]],0)</f>
        <v>0</v>
      </c>
      <c r="O171" s="294" t="str">
        <f>IFERROR(VLOOKUP(Tabla1[[#This Row],[Descripción]],Insumos!$C$2:$F$520,4,),"")</f>
        <v/>
      </c>
      <c r="P171" s="247"/>
      <c r="R171" s="287" t="str">
        <f>IFERROR(VLOOKUP(Tabla1[[#This Row],[Insumos]],Insumos2!$C$5:$D$48,2,),"")</f>
        <v/>
      </c>
    </row>
    <row r="172" spans="2:18" ht="12.75" x14ac:dyDescent="0.2">
      <c r="B172" s="14" t="str">
        <f>IF(Tabla1[[#This Row],[Código_Actividad]]="","",CONCATENATE(Tabla1[[#This Row],[POA]],".",Tabla1[[#This Row],[SRS]],".",Tabla1[[#This Row],[AREA]],".",Tabla1[[#This Row],[TIPO]]))</f>
        <v/>
      </c>
      <c r="C172" s="14" t="s">
        <v>506</v>
      </c>
      <c r="D172" s="14" t="s">
        <v>506</v>
      </c>
      <c r="E172" s="14" t="s">
        <v>506</v>
      </c>
      <c r="F172" s="14" t="s">
        <v>506</v>
      </c>
      <c r="G172" s="285"/>
      <c r="H172" s="283" t="str">
        <f>IFERROR(VLOOKUP(Tabla1[[#This Row],[Código_Actividad]],PPNE2!$C$9:$D$131,2,FALSE),"")</f>
        <v/>
      </c>
      <c r="I172" s="247"/>
      <c r="J172" s="247"/>
      <c r="K172" s="288" t="str">
        <f>IFERROR(VLOOKUP(Tabla1[[#This Row],[Descripción]],Insumos!$C$2:$F$520,2,),"")</f>
        <v/>
      </c>
      <c r="L172" s="284"/>
      <c r="M172" s="289" t="str">
        <f>IFERROR(VLOOKUP(Tabla1[[#This Row],[Descripción]],Insumos!$C$2:$F$520,3,),"")</f>
        <v/>
      </c>
      <c r="N172" s="293">
        <f>IFERROR(+Tabla1[[#This Row],[Precio Unitario]]*Tabla1[[#This Row],[Cantidad de Insumos]],0)</f>
        <v>0</v>
      </c>
      <c r="O172" s="294" t="str">
        <f>IFERROR(VLOOKUP(Tabla1[[#This Row],[Descripción]],Insumos!$C$2:$F$520,4,),"")</f>
        <v/>
      </c>
      <c r="P172" s="247"/>
      <c r="R172" s="287" t="str">
        <f>IFERROR(VLOOKUP(Tabla1[[#This Row],[Insumos]],Insumos2!$C$5:$D$48,2,),"")</f>
        <v/>
      </c>
    </row>
    <row r="173" spans="2:18" ht="12.75" x14ac:dyDescent="0.2">
      <c r="B173" s="14" t="str">
        <f>IF(Tabla1[[#This Row],[Código_Actividad]]="","",CONCATENATE(Tabla1[[#This Row],[POA]],".",Tabla1[[#This Row],[SRS]],".",Tabla1[[#This Row],[AREA]],".",Tabla1[[#This Row],[TIPO]]))</f>
        <v/>
      </c>
      <c r="C173" s="14" t="s">
        <v>506</v>
      </c>
      <c r="D173" s="14" t="s">
        <v>506</v>
      </c>
      <c r="E173" s="14" t="s">
        <v>506</v>
      </c>
      <c r="F173" s="14" t="s">
        <v>506</v>
      </c>
      <c r="G173" s="285"/>
      <c r="H173" s="283" t="str">
        <f>IFERROR(VLOOKUP(Tabla1[[#This Row],[Código_Actividad]],PPNE2!$C$9:$D$131,2,FALSE),"")</f>
        <v/>
      </c>
      <c r="I173" s="247"/>
      <c r="J173" s="247"/>
      <c r="K173" s="288" t="str">
        <f>IFERROR(VLOOKUP(Tabla1[[#This Row],[Descripción]],Insumos!$C$2:$F$520,2,),"")</f>
        <v/>
      </c>
      <c r="L173" s="284"/>
      <c r="M173" s="289" t="str">
        <f>IFERROR(VLOOKUP(Tabla1[[#This Row],[Descripción]],Insumos!$C$2:$F$520,3,),"")</f>
        <v/>
      </c>
      <c r="N173" s="293">
        <f>IFERROR(+Tabla1[[#This Row],[Precio Unitario]]*Tabla1[[#This Row],[Cantidad de Insumos]],0)</f>
        <v>0</v>
      </c>
      <c r="O173" s="294" t="str">
        <f>IFERROR(VLOOKUP(Tabla1[[#This Row],[Descripción]],Insumos!$C$2:$F$520,4,),"")</f>
        <v/>
      </c>
      <c r="P173" s="247"/>
      <c r="R173" s="287" t="str">
        <f>IFERROR(VLOOKUP(Tabla1[[#This Row],[Insumos]],Insumos2!$C$5:$D$48,2,),"")</f>
        <v/>
      </c>
    </row>
    <row r="174" spans="2:18" ht="12.75" x14ac:dyDescent="0.2">
      <c r="B174" s="14" t="str">
        <f>IF(Tabla1[[#This Row],[Código_Actividad]]="","",CONCATENATE(Tabla1[[#This Row],[POA]],".",Tabla1[[#This Row],[SRS]],".",Tabla1[[#This Row],[AREA]],".",Tabla1[[#This Row],[TIPO]]))</f>
        <v/>
      </c>
      <c r="C174" s="14" t="s">
        <v>506</v>
      </c>
      <c r="D174" s="14" t="s">
        <v>506</v>
      </c>
      <c r="E174" s="14" t="s">
        <v>506</v>
      </c>
      <c r="F174" s="14" t="s">
        <v>506</v>
      </c>
      <c r="G174" s="285"/>
      <c r="H174" s="283" t="str">
        <f>IFERROR(VLOOKUP(Tabla1[[#This Row],[Código_Actividad]],PPNE2!$C$9:$D$131,2,FALSE),"")</f>
        <v/>
      </c>
      <c r="I174" s="247"/>
      <c r="J174" s="247"/>
      <c r="K174" s="288" t="str">
        <f>IFERROR(VLOOKUP(Tabla1[[#This Row],[Descripción]],Insumos!$C$2:$F$520,2,),"")</f>
        <v/>
      </c>
      <c r="L174" s="284"/>
      <c r="M174" s="289" t="str">
        <f>IFERROR(VLOOKUP(Tabla1[[#This Row],[Descripción]],Insumos!$C$2:$F$520,3,),"")</f>
        <v/>
      </c>
      <c r="N174" s="293">
        <f>IFERROR(+Tabla1[[#This Row],[Precio Unitario]]*Tabla1[[#This Row],[Cantidad de Insumos]],0)</f>
        <v>0</v>
      </c>
      <c r="O174" s="294" t="str">
        <f>IFERROR(VLOOKUP(Tabla1[[#This Row],[Descripción]],Insumos!$C$2:$F$520,4,),"")</f>
        <v/>
      </c>
      <c r="P174" s="247"/>
      <c r="R174" s="287" t="str">
        <f>IFERROR(VLOOKUP(Tabla1[[#This Row],[Insumos]],Insumos2!$C$5:$D$48,2,),"")</f>
        <v/>
      </c>
    </row>
    <row r="175" spans="2:18" ht="12.75" x14ac:dyDescent="0.2">
      <c r="B175" s="14" t="str">
        <f>IF(Tabla1[[#This Row],[Código_Actividad]]="","",CONCATENATE(Tabla1[[#This Row],[POA]],".",Tabla1[[#This Row],[SRS]],".",Tabla1[[#This Row],[AREA]],".",Tabla1[[#This Row],[TIPO]]))</f>
        <v/>
      </c>
      <c r="C175" s="14" t="s">
        <v>506</v>
      </c>
      <c r="D175" s="14" t="s">
        <v>506</v>
      </c>
      <c r="E175" s="14" t="s">
        <v>506</v>
      </c>
      <c r="F175" s="14" t="s">
        <v>506</v>
      </c>
      <c r="G175" s="285"/>
      <c r="H175" s="283" t="str">
        <f>IFERROR(VLOOKUP(Tabla1[[#This Row],[Código_Actividad]],PPNE2!$C$9:$D$131,2,FALSE),"")</f>
        <v/>
      </c>
      <c r="I175" s="247"/>
      <c r="J175" s="247"/>
      <c r="K175" s="288" t="str">
        <f>IFERROR(VLOOKUP(Tabla1[[#This Row],[Descripción]],Insumos!$C$2:$F$520,2,),"")</f>
        <v/>
      </c>
      <c r="L175" s="284"/>
      <c r="M175" s="289" t="str">
        <f>IFERROR(VLOOKUP(Tabla1[[#This Row],[Descripción]],Insumos!$C$2:$F$520,3,),"")</f>
        <v/>
      </c>
      <c r="N175" s="293">
        <f>IFERROR(+Tabla1[[#This Row],[Precio Unitario]]*Tabla1[[#This Row],[Cantidad de Insumos]],0)</f>
        <v>0</v>
      </c>
      <c r="O175" s="294" t="str">
        <f>IFERROR(VLOOKUP(Tabla1[[#This Row],[Descripción]],Insumos!$C$2:$F$520,4,),"")</f>
        <v/>
      </c>
      <c r="P175" s="247"/>
      <c r="R175" s="287" t="str">
        <f>IFERROR(VLOOKUP(Tabla1[[#This Row],[Insumos]],Insumos2!$C$5:$D$48,2,),"")</f>
        <v/>
      </c>
    </row>
    <row r="176" spans="2:18" ht="12.75" x14ac:dyDescent="0.2">
      <c r="B176" s="14" t="str">
        <f>IF(Tabla1[[#This Row],[Código_Actividad]]="","",CONCATENATE(Tabla1[[#This Row],[POA]],".",Tabla1[[#This Row],[SRS]],".",Tabla1[[#This Row],[AREA]],".",Tabla1[[#This Row],[TIPO]]))</f>
        <v/>
      </c>
      <c r="C176" s="14" t="s">
        <v>506</v>
      </c>
      <c r="D176" s="14" t="s">
        <v>506</v>
      </c>
      <c r="E176" s="14" t="s">
        <v>506</v>
      </c>
      <c r="F176" s="14" t="s">
        <v>506</v>
      </c>
      <c r="G176" s="285"/>
      <c r="H176" s="283" t="str">
        <f>IFERROR(VLOOKUP(Tabla1[[#This Row],[Código_Actividad]],PPNE2!$C$9:$D$131,2,FALSE),"")</f>
        <v/>
      </c>
      <c r="I176" s="247"/>
      <c r="J176" s="247"/>
      <c r="K176" s="288" t="str">
        <f>IFERROR(VLOOKUP(Tabla1[[#This Row],[Descripción]],Insumos!$C$2:$F$520,2,),"")</f>
        <v/>
      </c>
      <c r="L176" s="284"/>
      <c r="M176" s="289" t="str">
        <f>IFERROR(VLOOKUP(Tabla1[[#This Row],[Descripción]],Insumos!$C$2:$F$520,3,),"")</f>
        <v/>
      </c>
      <c r="N176" s="293">
        <f>IFERROR(+Tabla1[[#This Row],[Precio Unitario]]*Tabla1[[#This Row],[Cantidad de Insumos]],0)</f>
        <v>0</v>
      </c>
      <c r="O176" s="294" t="str">
        <f>IFERROR(VLOOKUP(Tabla1[[#This Row],[Descripción]],Insumos!$C$2:$F$520,4,),"")</f>
        <v/>
      </c>
      <c r="P176" s="247"/>
      <c r="R176" s="287" t="str">
        <f>IFERROR(VLOOKUP(Tabla1[[#This Row],[Insumos]],Insumos2!$C$5:$D$48,2,),"")</f>
        <v/>
      </c>
    </row>
    <row r="177" spans="2:18" ht="12.75" x14ac:dyDescent="0.2">
      <c r="B177" s="14" t="str">
        <f>IF(Tabla1[[#This Row],[Código_Actividad]]="","",CONCATENATE(Tabla1[[#This Row],[POA]],".",Tabla1[[#This Row],[SRS]],".",Tabla1[[#This Row],[AREA]],".",Tabla1[[#This Row],[TIPO]]))</f>
        <v/>
      </c>
      <c r="C177" s="14" t="s">
        <v>506</v>
      </c>
      <c r="D177" s="14" t="s">
        <v>506</v>
      </c>
      <c r="E177" s="14" t="s">
        <v>506</v>
      </c>
      <c r="F177" s="14" t="s">
        <v>506</v>
      </c>
      <c r="G177" s="285"/>
      <c r="H177" s="283" t="str">
        <f>IFERROR(VLOOKUP(Tabla1[[#This Row],[Código_Actividad]],PPNE2!$C$9:$D$131,2,FALSE),"")</f>
        <v/>
      </c>
      <c r="I177" s="247"/>
      <c r="J177" s="247"/>
      <c r="K177" s="288" t="str">
        <f>IFERROR(VLOOKUP(Tabla1[[#This Row],[Descripción]],Insumos!$C$2:$F$520,2,),"")</f>
        <v/>
      </c>
      <c r="L177" s="284"/>
      <c r="M177" s="289" t="str">
        <f>IFERROR(VLOOKUP(Tabla1[[#This Row],[Descripción]],Insumos!$C$2:$F$520,3,),"")</f>
        <v/>
      </c>
      <c r="N177" s="293">
        <f>IFERROR(+Tabla1[[#This Row],[Precio Unitario]]*Tabla1[[#This Row],[Cantidad de Insumos]],0)</f>
        <v>0</v>
      </c>
      <c r="O177" s="294" t="str">
        <f>IFERROR(VLOOKUP(Tabla1[[#This Row],[Descripción]],Insumos!$C$2:$F$520,4,),"")</f>
        <v/>
      </c>
      <c r="P177" s="247"/>
      <c r="R177" s="287" t="str">
        <f>IFERROR(VLOOKUP(Tabla1[[#This Row],[Insumos]],Insumos2!$C$5:$D$48,2,),"")</f>
        <v/>
      </c>
    </row>
    <row r="178" spans="2:18" ht="12.75" x14ac:dyDescent="0.2">
      <c r="B178" s="14" t="str">
        <f>IF(Tabla1[[#This Row],[Código_Actividad]]="","",CONCATENATE(Tabla1[[#This Row],[POA]],".",Tabla1[[#This Row],[SRS]],".",Tabla1[[#This Row],[AREA]],".",Tabla1[[#This Row],[TIPO]]))</f>
        <v/>
      </c>
      <c r="C178" s="14" t="s">
        <v>506</v>
      </c>
      <c r="D178" s="14" t="s">
        <v>506</v>
      </c>
      <c r="E178" s="14" t="s">
        <v>506</v>
      </c>
      <c r="F178" s="14" t="s">
        <v>506</v>
      </c>
      <c r="G178" s="285"/>
      <c r="H178" s="283" t="str">
        <f>IFERROR(VLOOKUP(Tabla1[[#This Row],[Código_Actividad]],PPNE2!$C$9:$D$131,2,FALSE),"")</f>
        <v/>
      </c>
      <c r="I178" s="247"/>
      <c r="J178" s="247"/>
      <c r="K178" s="288" t="str">
        <f>IFERROR(VLOOKUP(Tabla1[[#This Row],[Descripción]],Insumos!$C$2:$F$520,2,),"")</f>
        <v/>
      </c>
      <c r="L178" s="284"/>
      <c r="M178" s="289" t="str">
        <f>IFERROR(VLOOKUP(Tabla1[[#This Row],[Descripción]],Insumos!$C$2:$F$520,3,),"")</f>
        <v/>
      </c>
      <c r="N178" s="293">
        <f>IFERROR(+Tabla1[[#This Row],[Precio Unitario]]*Tabla1[[#This Row],[Cantidad de Insumos]],0)</f>
        <v>0</v>
      </c>
      <c r="O178" s="294" t="str">
        <f>IFERROR(VLOOKUP(Tabla1[[#This Row],[Descripción]],Insumos!$C$2:$F$520,4,),"")</f>
        <v/>
      </c>
      <c r="P178" s="247"/>
      <c r="R178" s="287" t="str">
        <f>IFERROR(VLOOKUP(Tabla1[[#This Row],[Insumos]],Insumos2!$C$5:$D$48,2,),"")</f>
        <v/>
      </c>
    </row>
    <row r="179" spans="2:18" ht="12.75" x14ac:dyDescent="0.2">
      <c r="B179" s="14" t="str">
        <f>IF(Tabla1[[#This Row],[Código_Actividad]]="","",CONCATENATE(Tabla1[[#This Row],[POA]],".",Tabla1[[#This Row],[SRS]],".",Tabla1[[#This Row],[AREA]],".",Tabla1[[#This Row],[TIPO]]))</f>
        <v/>
      </c>
      <c r="C179" s="14" t="s">
        <v>506</v>
      </c>
      <c r="D179" s="14" t="s">
        <v>506</v>
      </c>
      <c r="E179" s="14" t="s">
        <v>506</v>
      </c>
      <c r="F179" s="14" t="s">
        <v>506</v>
      </c>
      <c r="G179" s="285"/>
      <c r="H179" s="283" t="str">
        <f>IFERROR(VLOOKUP(Tabla1[[#This Row],[Código_Actividad]],PPNE2!$C$9:$D$131,2,FALSE),"")</f>
        <v/>
      </c>
      <c r="I179" s="247"/>
      <c r="J179" s="247"/>
      <c r="K179" s="288" t="str">
        <f>IFERROR(VLOOKUP(Tabla1[[#This Row],[Descripción]],Insumos!$C$2:$F$520,2,),"")</f>
        <v/>
      </c>
      <c r="L179" s="284"/>
      <c r="M179" s="289" t="str">
        <f>IFERROR(VLOOKUP(Tabla1[[#This Row],[Descripción]],Insumos!$C$2:$F$520,3,),"")</f>
        <v/>
      </c>
      <c r="N179" s="293">
        <f>IFERROR(+Tabla1[[#This Row],[Precio Unitario]]*Tabla1[[#This Row],[Cantidad de Insumos]],0)</f>
        <v>0</v>
      </c>
      <c r="O179" s="294" t="str">
        <f>IFERROR(VLOOKUP(Tabla1[[#This Row],[Descripción]],Insumos!$C$2:$F$520,4,),"")</f>
        <v/>
      </c>
      <c r="P179" s="247"/>
      <c r="R179" s="287" t="str">
        <f>IFERROR(VLOOKUP(Tabla1[[#This Row],[Insumos]],Insumos2!$C$5:$D$48,2,),"")</f>
        <v/>
      </c>
    </row>
    <row r="180" spans="2:18" ht="12.75" x14ac:dyDescent="0.2">
      <c r="B180" s="14" t="str">
        <f>IF(Tabla1[[#This Row],[Código_Actividad]]="","",CONCATENATE(Tabla1[[#This Row],[POA]],".",Tabla1[[#This Row],[SRS]],".",Tabla1[[#This Row],[AREA]],".",Tabla1[[#This Row],[TIPO]]))</f>
        <v/>
      </c>
      <c r="C180" s="14" t="s">
        <v>506</v>
      </c>
      <c r="D180" s="14" t="s">
        <v>506</v>
      </c>
      <c r="E180" s="14" t="s">
        <v>506</v>
      </c>
      <c r="F180" s="14" t="s">
        <v>506</v>
      </c>
      <c r="G180" s="285"/>
      <c r="H180" s="283" t="str">
        <f>IFERROR(VLOOKUP(Tabla1[[#This Row],[Código_Actividad]],PPNE2!$C$9:$D$131,2,FALSE),"")</f>
        <v/>
      </c>
      <c r="I180" s="247"/>
      <c r="J180" s="247"/>
      <c r="K180" s="288" t="str">
        <f>IFERROR(VLOOKUP(Tabla1[[#This Row],[Descripción]],Insumos!$C$2:$F$520,2,),"")</f>
        <v/>
      </c>
      <c r="L180" s="284"/>
      <c r="M180" s="289" t="str">
        <f>IFERROR(VLOOKUP(Tabla1[[#This Row],[Descripción]],Insumos!$C$2:$F$520,3,),"")</f>
        <v/>
      </c>
      <c r="N180" s="293">
        <f>IFERROR(+Tabla1[[#This Row],[Precio Unitario]]*Tabla1[[#This Row],[Cantidad de Insumos]],0)</f>
        <v>0</v>
      </c>
      <c r="O180" s="294" t="str">
        <f>IFERROR(VLOOKUP(Tabla1[[#This Row],[Descripción]],Insumos!$C$2:$F$520,4,),"")</f>
        <v/>
      </c>
      <c r="P180" s="247"/>
      <c r="R180" s="287" t="str">
        <f>IFERROR(VLOOKUP(Tabla1[[#This Row],[Insumos]],Insumos2!$C$5:$D$48,2,),"")</f>
        <v/>
      </c>
    </row>
    <row r="181" spans="2:18" ht="12.75" x14ac:dyDescent="0.2">
      <c r="B181" s="14" t="str">
        <f>IF(Tabla1[[#This Row],[Código_Actividad]]="","",CONCATENATE(Tabla1[[#This Row],[POA]],".",Tabla1[[#This Row],[SRS]],".",Tabla1[[#This Row],[AREA]],".",Tabla1[[#This Row],[TIPO]]))</f>
        <v/>
      </c>
      <c r="C181" s="14" t="s">
        <v>506</v>
      </c>
      <c r="D181" s="14" t="s">
        <v>506</v>
      </c>
      <c r="E181" s="14" t="s">
        <v>506</v>
      </c>
      <c r="F181" s="14" t="s">
        <v>506</v>
      </c>
      <c r="G181" s="285"/>
      <c r="H181" s="283" t="str">
        <f>IFERROR(VLOOKUP(Tabla1[[#This Row],[Código_Actividad]],PPNE2!$C$9:$D$131,2,FALSE),"")</f>
        <v/>
      </c>
      <c r="I181" s="247"/>
      <c r="J181" s="247"/>
      <c r="K181" s="288" t="str">
        <f>IFERROR(VLOOKUP(Tabla1[[#This Row],[Descripción]],Insumos!$C$2:$F$520,2,),"")</f>
        <v/>
      </c>
      <c r="L181" s="284"/>
      <c r="M181" s="289" t="str">
        <f>IFERROR(VLOOKUP(Tabla1[[#This Row],[Descripción]],Insumos!$C$2:$F$520,3,),"")</f>
        <v/>
      </c>
      <c r="N181" s="293">
        <f>IFERROR(+Tabla1[[#This Row],[Precio Unitario]]*Tabla1[[#This Row],[Cantidad de Insumos]],0)</f>
        <v>0</v>
      </c>
      <c r="O181" s="294" t="str">
        <f>IFERROR(VLOOKUP(Tabla1[[#This Row],[Descripción]],Insumos!$C$2:$F$520,4,),"")</f>
        <v/>
      </c>
      <c r="P181" s="247"/>
      <c r="R181" s="287" t="str">
        <f>IFERROR(VLOOKUP(Tabla1[[#This Row],[Insumos]],Insumos2!$C$5:$D$48,2,),"")</f>
        <v/>
      </c>
    </row>
    <row r="182" spans="2:18" ht="12.75" x14ac:dyDescent="0.2">
      <c r="B182" s="14" t="str">
        <f>IF(Tabla1[[#This Row],[Código_Actividad]]="","",CONCATENATE(Tabla1[[#This Row],[POA]],".",Tabla1[[#This Row],[SRS]],".",Tabla1[[#This Row],[AREA]],".",Tabla1[[#This Row],[TIPO]]))</f>
        <v/>
      </c>
      <c r="C182" s="14" t="s">
        <v>506</v>
      </c>
      <c r="D182" s="14" t="s">
        <v>506</v>
      </c>
      <c r="E182" s="14" t="s">
        <v>506</v>
      </c>
      <c r="F182" s="14" t="s">
        <v>506</v>
      </c>
      <c r="G182" s="285"/>
      <c r="H182" s="283" t="str">
        <f>IFERROR(VLOOKUP(Tabla1[[#This Row],[Código_Actividad]],PPNE2!$C$9:$D$131,2,FALSE),"")</f>
        <v/>
      </c>
      <c r="I182" s="247"/>
      <c r="J182" s="247"/>
      <c r="K182" s="288" t="str">
        <f>IFERROR(VLOOKUP(Tabla1[[#This Row],[Descripción]],Insumos!$C$2:$F$520,2,),"")</f>
        <v/>
      </c>
      <c r="L182" s="284"/>
      <c r="M182" s="289" t="str">
        <f>IFERROR(VLOOKUP(Tabla1[[#This Row],[Descripción]],Insumos!$C$2:$F$520,3,),"")</f>
        <v/>
      </c>
      <c r="N182" s="293">
        <f>IFERROR(+Tabla1[[#This Row],[Precio Unitario]]*Tabla1[[#This Row],[Cantidad de Insumos]],0)</f>
        <v>0</v>
      </c>
      <c r="O182" s="294" t="str">
        <f>IFERROR(VLOOKUP(Tabla1[[#This Row],[Descripción]],Insumos!$C$2:$F$520,4,),"")</f>
        <v/>
      </c>
      <c r="P182" s="247"/>
      <c r="R182" s="287" t="str">
        <f>IFERROR(VLOOKUP(Tabla1[[#This Row],[Insumos]],Insumos2!$C$5:$D$48,2,),"")</f>
        <v/>
      </c>
    </row>
    <row r="183" spans="2:18" ht="12.75" x14ac:dyDescent="0.2">
      <c r="B183" s="14" t="str">
        <f>IF(Tabla1[[#This Row],[Código_Actividad]]="","",CONCATENATE(Tabla1[[#This Row],[POA]],".",Tabla1[[#This Row],[SRS]],".",Tabla1[[#This Row],[AREA]],".",Tabla1[[#This Row],[TIPO]]))</f>
        <v/>
      </c>
      <c r="C183" s="14" t="s">
        <v>506</v>
      </c>
      <c r="D183" s="14" t="s">
        <v>506</v>
      </c>
      <c r="E183" s="14" t="s">
        <v>506</v>
      </c>
      <c r="F183" s="14" t="s">
        <v>506</v>
      </c>
      <c r="G183" s="285"/>
      <c r="H183" s="283" t="str">
        <f>IFERROR(VLOOKUP(Tabla1[[#This Row],[Código_Actividad]],PPNE2!$C$9:$D$131,2,FALSE),"")</f>
        <v/>
      </c>
      <c r="I183" s="247"/>
      <c r="J183" s="247"/>
      <c r="K183" s="288" t="str">
        <f>IFERROR(VLOOKUP(Tabla1[[#This Row],[Descripción]],Insumos!$C$2:$F$520,2,),"")</f>
        <v/>
      </c>
      <c r="L183" s="284"/>
      <c r="M183" s="289" t="str">
        <f>IFERROR(VLOOKUP(Tabla1[[#This Row],[Descripción]],Insumos!$C$2:$F$520,3,),"")</f>
        <v/>
      </c>
      <c r="N183" s="293">
        <f>IFERROR(+Tabla1[[#This Row],[Precio Unitario]]*Tabla1[[#This Row],[Cantidad de Insumos]],0)</f>
        <v>0</v>
      </c>
      <c r="O183" s="294" t="str">
        <f>IFERROR(VLOOKUP(Tabla1[[#This Row],[Descripción]],Insumos!$C$2:$F$520,4,),"")</f>
        <v/>
      </c>
      <c r="P183" s="247"/>
      <c r="R183" s="287" t="str">
        <f>IFERROR(VLOOKUP(Tabla1[[#This Row],[Insumos]],Insumos2!$C$5:$D$48,2,),"")</f>
        <v/>
      </c>
    </row>
    <row r="184" spans="2:18" ht="12.75" x14ac:dyDescent="0.2">
      <c r="B184" s="14" t="str">
        <f>IF(Tabla1[[#This Row],[Código_Actividad]]="","",CONCATENATE(Tabla1[[#This Row],[POA]],".",Tabla1[[#This Row],[SRS]],".",Tabla1[[#This Row],[AREA]],".",Tabla1[[#This Row],[TIPO]]))</f>
        <v/>
      </c>
      <c r="C184" s="14" t="s">
        <v>506</v>
      </c>
      <c r="D184" s="14" t="s">
        <v>506</v>
      </c>
      <c r="E184" s="14" t="s">
        <v>506</v>
      </c>
      <c r="F184" s="14" t="s">
        <v>506</v>
      </c>
      <c r="G184" s="285"/>
      <c r="H184" s="283" t="str">
        <f>IFERROR(VLOOKUP(Tabla1[[#This Row],[Código_Actividad]],PPNE2!$C$9:$D$131,2,FALSE),"")</f>
        <v/>
      </c>
      <c r="I184" s="247"/>
      <c r="J184" s="247"/>
      <c r="K184" s="288" t="str">
        <f>IFERROR(VLOOKUP(Tabla1[[#This Row],[Descripción]],Insumos!$C$2:$F$520,2,),"")</f>
        <v/>
      </c>
      <c r="L184" s="284"/>
      <c r="M184" s="289" t="str">
        <f>IFERROR(VLOOKUP(Tabla1[[#This Row],[Descripción]],Insumos!$C$2:$F$520,3,),"")</f>
        <v/>
      </c>
      <c r="N184" s="293">
        <f>IFERROR(+Tabla1[[#This Row],[Precio Unitario]]*Tabla1[[#This Row],[Cantidad de Insumos]],0)</f>
        <v>0</v>
      </c>
      <c r="O184" s="294" t="str">
        <f>IFERROR(VLOOKUP(Tabla1[[#This Row],[Descripción]],Insumos!$C$2:$F$520,4,),"")</f>
        <v/>
      </c>
      <c r="P184" s="247"/>
      <c r="R184" s="287" t="str">
        <f>IFERROR(VLOOKUP(Tabla1[[#This Row],[Insumos]],Insumos2!$C$5:$D$48,2,),"")</f>
        <v/>
      </c>
    </row>
    <row r="185" spans="2:18" ht="12.75" x14ac:dyDescent="0.2">
      <c r="B185" s="14" t="str">
        <f>IF(Tabla1[[#This Row],[Código_Actividad]]="","",CONCATENATE(Tabla1[[#This Row],[POA]],".",Tabla1[[#This Row],[SRS]],".",Tabla1[[#This Row],[AREA]],".",Tabla1[[#This Row],[TIPO]]))</f>
        <v/>
      </c>
      <c r="C185" s="14" t="s">
        <v>506</v>
      </c>
      <c r="D185" s="14" t="s">
        <v>506</v>
      </c>
      <c r="E185" s="14" t="s">
        <v>506</v>
      </c>
      <c r="F185" s="14" t="s">
        <v>506</v>
      </c>
      <c r="G185" s="285"/>
      <c r="H185" s="283" t="str">
        <f>IFERROR(VLOOKUP(Tabla1[[#This Row],[Código_Actividad]],PPNE2!$C$9:$D$131,2,FALSE),"")</f>
        <v/>
      </c>
      <c r="I185" s="247"/>
      <c r="J185" s="247"/>
      <c r="K185" s="288" t="str">
        <f>IFERROR(VLOOKUP(Tabla1[[#This Row],[Descripción]],Insumos!$C$2:$F$520,2,),"")</f>
        <v/>
      </c>
      <c r="L185" s="284"/>
      <c r="M185" s="289" t="str">
        <f>IFERROR(VLOOKUP(Tabla1[[#This Row],[Descripción]],Insumos!$C$2:$F$520,3,),"")</f>
        <v/>
      </c>
      <c r="N185" s="293">
        <f>IFERROR(+Tabla1[[#This Row],[Precio Unitario]]*Tabla1[[#This Row],[Cantidad de Insumos]],0)</f>
        <v>0</v>
      </c>
      <c r="O185" s="294" t="str">
        <f>IFERROR(VLOOKUP(Tabla1[[#This Row],[Descripción]],Insumos!$C$2:$F$520,4,),"")</f>
        <v/>
      </c>
      <c r="P185" s="247"/>
      <c r="R185" s="287" t="str">
        <f>IFERROR(VLOOKUP(Tabla1[[#This Row],[Insumos]],Insumos2!$C$5:$D$48,2,),"")</f>
        <v/>
      </c>
    </row>
    <row r="186" spans="2:18" ht="12.75" x14ac:dyDescent="0.2">
      <c r="B186" s="14" t="str">
        <f>IF(Tabla1[[#This Row],[Código_Actividad]]="","",CONCATENATE(Tabla1[[#This Row],[POA]],".",Tabla1[[#This Row],[SRS]],".",Tabla1[[#This Row],[AREA]],".",Tabla1[[#This Row],[TIPO]]))</f>
        <v/>
      </c>
      <c r="C186" s="14" t="s">
        <v>506</v>
      </c>
      <c r="D186" s="14" t="s">
        <v>506</v>
      </c>
      <c r="E186" s="14" t="s">
        <v>506</v>
      </c>
      <c r="F186" s="14" t="s">
        <v>506</v>
      </c>
      <c r="G186" s="285"/>
      <c r="H186" s="283" t="str">
        <f>IFERROR(VLOOKUP(Tabla1[[#This Row],[Código_Actividad]],PPNE2!$C$9:$D$131,2,FALSE),"")</f>
        <v/>
      </c>
      <c r="I186" s="247"/>
      <c r="J186" s="247"/>
      <c r="K186" s="288" t="str">
        <f>IFERROR(VLOOKUP(Tabla1[[#This Row],[Descripción]],Insumos!$C$2:$F$520,2,),"")</f>
        <v/>
      </c>
      <c r="L186" s="284"/>
      <c r="M186" s="289" t="str">
        <f>IFERROR(VLOOKUP(Tabla1[[#This Row],[Descripción]],Insumos!$C$2:$F$520,3,),"")</f>
        <v/>
      </c>
      <c r="N186" s="293">
        <f>IFERROR(+Tabla1[[#This Row],[Precio Unitario]]*Tabla1[[#This Row],[Cantidad de Insumos]],0)</f>
        <v>0</v>
      </c>
      <c r="O186" s="294" t="str">
        <f>IFERROR(VLOOKUP(Tabla1[[#This Row],[Descripción]],Insumos!$C$2:$F$520,4,),"")</f>
        <v/>
      </c>
      <c r="P186" s="247"/>
      <c r="R186" s="287" t="str">
        <f>IFERROR(VLOOKUP(Tabla1[[#This Row],[Insumos]],Insumos2!$C$5:$D$48,2,),"")</f>
        <v/>
      </c>
    </row>
    <row r="187" spans="2:18" ht="12.75" x14ac:dyDescent="0.2">
      <c r="B187" s="14" t="str">
        <f>IF(Tabla1[[#This Row],[Código_Actividad]]="","",CONCATENATE(Tabla1[[#This Row],[POA]],".",Tabla1[[#This Row],[SRS]],".",Tabla1[[#This Row],[AREA]],".",Tabla1[[#This Row],[TIPO]]))</f>
        <v/>
      </c>
      <c r="C187" s="14" t="s">
        <v>506</v>
      </c>
      <c r="D187" s="14" t="s">
        <v>506</v>
      </c>
      <c r="E187" s="14" t="s">
        <v>506</v>
      </c>
      <c r="F187" s="14" t="s">
        <v>506</v>
      </c>
      <c r="G187" s="285"/>
      <c r="H187" s="283" t="str">
        <f>IFERROR(VLOOKUP(Tabla1[[#This Row],[Código_Actividad]],PPNE2!$C$9:$D$131,2,FALSE),"")</f>
        <v/>
      </c>
      <c r="I187" s="247"/>
      <c r="J187" s="247"/>
      <c r="K187" s="288" t="str">
        <f>IFERROR(VLOOKUP(Tabla1[[#This Row],[Descripción]],Insumos!$C$2:$F$520,2,),"")</f>
        <v/>
      </c>
      <c r="L187" s="284"/>
      <c r="M187" s="289" t="str">
        <f>IFERROR(VLOOKUP(Tabla1[[#This Row],[Descripción]],Insumos!$C$2:$F$520,3,),"")</f>
        <v/>
      </c>
      <c r="N187" s="293">
        <f>IFERROR(+Tabla1[[#This Row],[Precio Unitario]]*Tabla1[[#This Row],[Cantidad de Insumos]],0)</f>
        <v>0</v>
      </c>
      <c r="O187" s="294" t="str">
        <f>IFERROR(VLOOKUP(Tabla1[[#This Row],[Descripción]],Insumos!$C$2:$F$520,4,),"")</f>
        <v/>
      </c>
      <c r="P187" s="247"/>
      <c r="R187" s="287" t="str">
        <f>IFERROR(VLOOKUP(Tabla1[[#This Row],[Insumos]],Insumos2!$C$5:$D$48,2,),"")</f>
        <v/>
      </c>
    </row>
    <row r="188" spans="2:18" ht="12.75" x14ac:dyDescent="0.2">
      <c r="B188" s="14" t="str">
        <f>IF(Tabla1[[#This Row],[Código_Actividad]]="","",CONCATENATE(Tabla1[[#This Row],[POA]],".",Tabla1[[#This Row],[SRS]],".",Tabla1[[#This Row],[AREA]],".",Tabla1[[#This Row],[TIPO]]))</f>
        <v/>
      </c>
      <c r="C188" s="14" t="s">
        <v>506</v>
      </c>
      <c r="D188" s="14" t="s">
        <v>506</v>
      </c>
      <c r="E188" s="14" t="s">
        <v>506</v>
      </c>
      <c r="F188" s="14" t="s">
        <v>506</v>
      </c>
      <c r="G188" s="285"/>
      <c r="H188" s="283" t="str">
        <f>IFERROR(VLOOKUP(Tabla1[[#This Row],[Código_Actividad]],PPNE2!$C$9:$D$131,2,FALSE),"")</f>
        <v/>
      </c>
      <c r="I188" s="247"/>
      <c r="J188" s="247"/>
      <c r="K188" s="288" t="str">
        <f>IFERROR(VLOOKUP(Tabla1[[#This Row],[Descripción]],Insumos!$C$2:$F$520,2,),"")</f>
        <v/>
      </c>
      <c r="L188" s="284"/>
      <c r="M188" s="289" t="str">
        <f>IFERROR(VLOOKUP(Tabla1[[#This Row],[Descripción]],Insumos!$C$2:$F$520,3,),"")</f>
        <v/>
      </c>
      <c r="N188" s="293">
        <f>IFERROR(+Tabla1[[#This Row],[Precio Unitario]]*Tabla1[[#This Row],[Cantidad de Insumos]],0)</f>
        <v>0</v>
      </c>
      <c r="O188" s="294" t="str">
        <f>IFERROR(VLOOKUP(Tabla1[[#This Row],[Descripción]],Insumos!$C$2:$F$520,4,),"")</f>
        <v/>
      </c>
      <c r="P188" s="247"/>
      <c r="R188" s="287" t="str">
        <f>IFERROR(VLOOKUP(Tabla1[[#This Row],[Insumos]],Insumos2!$C$5:$D$48,2,),"")</f>
        <v/>
      </c>
    </row>
    <row r="189" spans="2:18" ht="12.75" x14ac:dyDescent="0.2">
      <c r="B189" s="14" t="str">
        <f>IF(Tabla1[[#This Row],[Código_Actividad]]="","",CONCATENATE(Tabla1[[#This Row],[POA]],".",Tabla1[[#This Row],[SRS]],".",Tabla1[[#This Row],[AREA]],".",Tabla1[[#This Row],[TIPO]]))</f>
        <v/>
      </c>
      <c r="C189" s="14" t="s">
        <v>506</v>
      </c>
      <c r="D189" s="14" t="s">
        <v>506</v>
      </c>
      <c r="E189" s="14" t="s">
        <v>506</v>
      </c>
      <c r="F189" s="14" t="s">
        <v>506</v>
      </c>
      <c r="G189" s="285"/>
      <c r="H189" s="283" t="str">
        <f>IFERROR(VLOOKUP(Tabla1[[#This Row],[Código_Actividad]],PPNE2!$C$9:$D$131,2,FALSE),"")</f>
        <v/>
      </c>
      <c r="I189" s="247"/>
      <c r="J189" s="247"/>
      <c r="K189" s="288" t="str">
        <f>IFERROR(VLOOKUP(Tabla1[[#This Row],[Descripción]],Insumos!$C$2:$F$520,2,),"")</f>
        <v/>
      </c>
      <c r="L189" s="284"/>
      <c r="M189" s="289" t="str">
        <f>IFERROR(VLOOKUP(Tabla1[[#This Row],[Descripción]],Insumos!$C$2:$F$520,3,),"")</f>
        <v/>
      </c>
      <c r="N189" s="293">
        <f>IFERROR(+Tabla1[[#This Row],[Precio Unitario]]*Tabla1[[#This Row],[Cantidad de Insumos]],0)</f>
        <v>0</v>
      </c>
      <c r="O189" s="294" t="str">
        <f>IFERROR(VLOOKUP(Tabla1[[#This Row],[Descripción]],Insumos!$C$2:$F$520,4,),"")</f>
        <v/>
      </c>
      <c r="P189" s="247"/>
      <c r="R189" s="287" t="str">
        <f>IFERROR(VLOOKUP(Tabla1[[#This Row],[Insumos]],Insumos2!$C$5:$D$48,2,),"")</f>
        <v/>
      </c>
    </row>
    <row r="190" spans="2:18" ht="12.75" x14ac:dyDescent="0.2">
      <c r="B190" s="14" t="str">
        <f>IF(Tabla1[[#This Row],[Código_Actividad]]="","",CONCATENATE(Tabla1[[#This Row],[POA]],".",Tabla1[[#This Row],[SRS]],".",Tabla1[[#This Row],[AREA]],".",Tabla1[[#This Row],[TIPO]]))</f>
        <v/>
      </c>
      <c r="C190" s="14" t="s">
        <v>506</v>
      </c>
      <c r="D190" s="14" t="s">
        <v>506</v>
      </c>
      <c r="E190" s="14" t="s">
        <v>506</v>
      </c>
      <c r="F190" s="14" t="s">
        <v>506</v>
      </c>
      <c r="G190" s="285"/>
      <c r="H190" s="283" t="str">
        <f>IFERROR(VLOOKUP(Tabla1[[#This Row],[Código_Actividad]],PPNE2!$C$9:$D$131,2,FALSE),"")</f>
        <v/>
      </c>
      <c r="I190" s="247"/>
      <c r="J190" s="247"/>
      <c r="K190" s="288" t="str">
        <f>IFERROR(VLOOKUP(Tabla1[[#This Row],[Descripción]],Insumos!$C$2:$F$520,2,),"")</f>
        <v/>
      </c>
      <c r="L190" s="284"/>
      <c r="M190" s="289" t="str">
        <f>IFERROR(VLOOKUP(Tabla1[[#This Row],[Descripción]],Insumos!$C$2:$F$520,3,),"")</f>
        <v/>
      </c>
      <c r="N190" s="293">
        <f>IFERROR(+Tabla1[[#This Row],[Precio Unitario]]*Tabla1[[#This Row],[Cantidad de Insumos]],0)</f>
        <v>0</v>
      </c>
      <c r="O190" s="294" t="str">
        <f>IFERROR(VLOOKUP(Tabla1[[#This Row],[Descripción]],Insumos!$C$2:$F$520,4,),"")</f>
        <v/>
      </c>
      <c r="P190" s="247"/>
      <c r="R190" s="287" t="str">
        <f>IFERROR(VLOOKUP(Tabla1[[#This Row],[Insumos]],Insumos2!$C$5:$D$48,2,),"")</f>
        <v/>
      </c>
    </row>
    <row r="191" spans="2:18" ht="12.75" x14ac:dyDescent="0.2">
      <c r="B191" s="14" t="str">
        <f>IF(Tabla1[[#This Row],[Código_Actividad]]="","",CONCATENATE(Tabla1[[#This Row],[POA]],".",Tabla1[[#This Row],[SRS]],".",Tabla1[[#This Row],[AREA]],".",Tabla1[[#This Row],[TIPO]]))</f>
        <v/>
      </c>
      <c r="C191" s="14" t="s">
        <v>506</v>
      </c>
      <c r="D191" s="14" t="s">
        <v>506</v>
      </c>
      <c r="E191" s="14" t="s">
        <v>506</v>
      </c>
      <c r="F191" s="14" t="s">
        <v>506</v>
      </c>
      <c r="G191" s="285"/>
      <c r="H191" s="283" t="str">
        <f>IFERROR(VLOOKUP(Tabla1[[#This Row],[Código_Actividad]],PPNE2!$C$9:$D$131,2,FALSE),"")</f>
        <v/>
      </c>
      <c r="I191" s="247"/>
      <c r="J191" s="247"/>
      <c r="K191" s="288" t="str">
        <f>IFERROR(VLOOKUP(Tabla1[[#This Row],[Descripción]],Insumos!$C$2:$F$520,2,),"")</f>
        <v/>
      </c>
      <c r="L191" s="284"/>
      <c r="M191" s="289" t="str">
        <f>IFERROR(VLOOKUP(Tabla1[[#This Row],[Descripción]],Insumos!$C$2:$F$520,3,),"")</f>
        <v/>
      </c>
      <c r="N191" s="293">
        <f>IFERROR(+Tabla1[[#This Row],[Precio Unitario]]*Tabla1[[#This Row],[Cantidad de Insumos]],0)</f>
        <v>0</v>
      </c>
      <c r="O191" s="294" t="str">
        <f>IFERROR(VLOOKUP(Tabla1[[#This Row],[Descripción]],Insumos!$C$2:$F$520,4,),"")</f>
        <v/>
      </c>
      <c r="P191" s="247"/>
      <c r="R191" s="287" t="str">
        <f>IFERROR(VLOOKUP(Tabla1[[#This Row],[Insumos]],Insumos2!$C$5:$D$48,2,),"")</f>
        <v/>
      </c>
    </row>
    <row r="192" spans="2:18" ht="12.75" x14ac:dyDescent="0.2">
      <c r="B192" s="14" t="str">
        <f>IF(Tabla1[[#This Row],[Código_Actividad]]="","",CONCATENATE(Tabla1[[#This Row],[POA]],".",Tabla1[[#This Row],[SRS]],".",Tabla1[[#This Row],[AREA]],".",Tabla1[[#This Row],[TIPO]]))</f>
        <v/>
      </c>
      <c r="C192" s="14" t="s">
        <v>506</v>
      </c>
      <c r="D192" s="14" t="s">
        <v>506</v>
      </c>
      <c r="E192" s="14" t="s">
        <v>506</v>
      </c>
      <c r="F192" s="14" t="s">
        <v>506</v>
      </c>
      <c r="G192" s="285"/>
      <c r="H192" s="283" t="str">
        <f>IFERROR(VLOOKUP(Tabla1[[#This Row],[Código_Actividad]],PPNE2!$C$9:$D$131,2,FALSE),"")</f>
        <v/>
      </c>
      <c r="I192" s="247"/>
      <c r="J192" s="247"/>
      <c r="K192" s="288" t="str">
        <f>IFERROR(VLOOKUP(Tabla1[[#This Row],[Descripción]],Insumos!$C$2:$F$520,2,),"")</f>
        <v/>
      </c>
      <c r="L192" s="284"/>
      <c r="M192" s="289" t="str">
        <f>IFERROR(VLOOKUP(Tabla1[[#This Row],[Descripción]],Insumos!$C$2:$F$520,3,),"")</f>
        <v/>
      </c>
      <c r="N192" s="293">
        <f>IFERROR(+Tabla1[[#This Row],[Precio Unitario]]*Tabla1[[#This Row],[Cantidad de Insumos]],0)</f>
        <v>0</v>
      </c>
      <c r="O192" s="294" t="str">
        <f>IFERROR(VLOOKUP(Tabla1[[#This Row],[Descripción]],Insumos!$C$2:$F$520,4,),"")</f>
        <v/>
      </c>
      <c r="P192" s="247"/>
      <c r="R192" s="287" t="str">
        <f>IFERROR(VLOOKUP(Tabla1[[#This Row],[Insumos]],Insumos2!$C$5:$D$48,2,),"")</f>
        <v/>
      </c>
    </row>
    <row r="193" spans="2:18" ht="12.75" x14ac:dyDescent="0.2">
      <c r="B193" s="14" t="str">
        <f>IF(Tabla1[[#This Row],[Código_Actividad]]="","",CONCATENATE(Tabla1[[#This Row],[POA]],".",Tabla1[[#This Row],[SRS]],".",Tabla1[[#This Row],[AREA]],".",Tabla1[[#This Row],[TIPO]]))</f>
        <v/>
      </c>
      <c r="C193" s="14" t="s">
        <v>506</v>
      </c>
      <c r="D193" s="14" t="s">
        <v>506</v>
      </c>
      <c r="E193" s="14" t="s">
        <v>506</v>
      </c>
      <c r="F193" s="14" t="s">
        <v>506</v>
      </c>
      <c r="G193" s="285"/>
      <c r="H193" s="283" t="str">
        <f>IFERROR(VLOOKUP(Tabla1[[#This Row],[Código_Actividad]],PPNE2!$C$9:$D$131,2,FALSE),"")</f>
        <v/>
      </c>
      <c r="I193" s="247"/>
      <c r="J193" s="247"/>
      <c r="K193" s="288" t="str">
        <f>IFERROR(VLOOKUP(Tabla1[[#This Row],[Descripción]],Insumos!$C$2:$F$520,2,),"")</f>
        <v/>
      </c>
      <c r="L193" s="284"/>
      <c r="M193" s="289" t="str">
        <f>IFERROR(VLOOKUP(Tabla1[[#This Row],[Descripción]],Insumos!$C$2:$F$520,3,),"")</f>
        <v/>
      </c>
      <c r="N193" s="293">
        <f>IFERROR(+Tabla1[[#This Row],[Precio Unitario]]*Tabla1[[#This Row],[Cantidad de Insumos]],0)</f>
        <v>0</v>
      </c>
      <c r="O193" s="294" t="str">
        <f>IFERROR(VLOOKUP(Tabla1[[#This Row],[Descripción]],Insumos!$C$2:$F$520,4,),"")</f>
        <v/>
      </c>
      <c r="P193" s="247"/>
      <c r="R193" s="287" t="str">
        <f>IFERROR(VLOOKUP(Tabla1[[#This Row],[Insumos]],Insumos2!$C$5:$D$48,2,),"")</f>
        <v/>
      </c>
    </row>
    <row r="194" spans="2:18" ht="12.75" x14ac:dyDescent="0.2">
      <c r="B194" s="14" t="str">
        <f>IF(Tabla1[[#This Row],[Código_Actividad]]="","",CONCATENATE(Tabla1[[#This Row],[POA]],".",Tabla1[[#This Row],[SRS]],".",Tabla1[[#This Row],[AREA]],".",Tabla1[[#This Row],[TIPO]]))</f>
        <v/>
      </c>
      <c r="C194" s="14" t="s">
        <v>506</v>
      </c>
      <c r="D194" s="14" t="s">
        <v>506</v>
      </c>
      <c r="E194" s="14" t="s">
        <v>506</v>
      </c>
      <c r="F194" s="14" t="s">
        <v>506</v>
      </c>
      <c r="G194" s="285"/>
      <c r="H194" s="283" t="str">
        <f>IFERROR(VLOOKUP(Tabla1[[#This Row],[Código_Actividad]],PPNE2!$C$9:$D$131,2,FALSE),"")</f>
        <v/>
      </c>
      <c r="I194" s="247"/>
      <c r="J194" s="247"/>
      <c r="K194" s="288" t="str">
        <f>IFERROR(VLOOKUP(Tabla1[[#This Row],[Descripción]],Insumos!$C$2:$F$520,2,),"")</f>
        <v/>
      </c>
      <c r="L194" s="284"/>
      <c r="M194" s="289" t="str">
        <f>IFERROR(VLOOKUP(Tabla1[[#This Row],[Descripción]],Insumos!$C$2:$F$520,3,),"")</f>
        <v/>
      </c>
      <c r="N194" s="293">
        <f>IFERROR(+Tabla1[[#This Row],[Precio Unitario]]*Tabla1[[#This Row],[Cantidad de Insumos]],0)</f>
        <v>0</v>
      </c>
      <c r="O194" s="294" t="str">
        <f>IFERROR(VLOOKUP(Tabla1[[#This Row],[Descripción]],Insumos!$C$2:$F$520,4,),"")</f>
        <v/>
      </c>
      <c r="P194" s="247"/>
      <c r="R194" s="287" t="str">
        <f>IFERROR(VLOOKUP(Tabla1[[#This Row],[Insumos]],Insumos2!$C$5:$D$48,2,),"")</f>
        <v/>
      </c>
    </row>
    <row r="195" spans="2:18" ht="12.75" x14ac:dyDescent="0.2">
      <c r="B195" s="14" t="str">
        <f>IF(Tabla1[[#This Row],[Código_Actividad]]="","",CONCATENATE(Tabla1[[#This Row],[POA]],".",Tabla1[[#This Row],[SRS]],".",Tabla1[[#This Row],[AREA]],".",Tabla1[[#This Row],[TIPO]]))</f>
        <v/>
      </c>
      <c r="C195" s="14" t="s">
        <v>506</v>
      </c>
      <c r="D195" s="14" t="s">
        <v>506</v>
      </c>
      <c r="E195" s="14" t="s">
        <v>506</v>
      </c>
      <c r="F195" s="14" t="s">
        <v>506</v>
      </c>
      <c r="G195" s="285"/>
      <c r="H195" s="283" t="str">
        <f>IFERROR(VLOOKUP(Tabla1[[#This Row],[Código_Actividad]],PPNE2!$C$9:$D$131,2,FALSE),"")</f>
        <v/>
      </c>
      <c r="I195" s="247"/>
      <c r="J195" s="247"/>
      <c r="K195" s="288" t="str">
        <f>IFERROR(VLOOKUP(Tabla1[[#This Row],[Descripción]],Insumos!$C$2:$F$520,2,),"")</f>
        <v/>
      </c>
      <c r="L195" s="284"/>
      <c r="M195" s="289" t="str">
        <f>IFERROR(VLOOKUP(Tabla1[[#This Row],[Descripción]],Insumos!$C$2:$F$520,3,),"")</f>
        <v/>
      </c>
      <c r="N195" s="293">
        <f>IFERROR(+Tabla1[[#This Row],[Precio Unitario]]*Tabla1[[#This Row],[Cantidad de Insumos]],0)</f>
        <v>0</v>
      </c>
      <c r="O195" s="294" t="str">
        <f>IFERROR(VLOOKUP(Tabla1[[#This Row],[Descripción]],Insumos!$C$2:$F$520,4,),"")</f>
        <v/>
      </c>
      <c r="P195" s="247"/>
      <c r="R195" s="287" t="str">
        <f>IFERROR(VLOOKUP(Tabla1[[#This Row],[Insumos]],Insumos2!$C$5:$D$48,2,),"")</f>
        <v/>
      </c>
    </row>
    <row r="196" spans="2:18" ht="12.75" x14ac:dyDescent="0.2">
      <c r="B196" s="14" t="str">
        <f>IF(Tabla1[[#This Row],[Código_Actividad]]="","",CONCATENATE(Tabla1[[#This Row],[POA]],".",Tabla1[[#This Row],[SRS]],".",Tabla1[[#This Row],[AREA]],".",Tabla1[[#This Row],[TIPO]]))</f>
        <v/>
      </c>
      <c r="C196" s="14" t="s">
        <v>506</v>
      </c>
      <c r="D196" s="14" t="s">
        <v>506</v>
      </c>
      <c r="E196" s="14" t="s">
        <v>506</v>
      </c>
      <c r="F196" s="14" t="s">
        <v>506</v>
      </c>
      <c r="G196" s="285"/>
      <c r="H196" s="283" t="str">
        <f>IFERROR(VLOOKUP(Tabla1[[#This Row],[Código_Actividad]],PPNE2!$C$9:$D$131,2,FALSE),"")</f>
        <v/>
      </c>
      <c r="I196" s="247"/>
      <c r="J196" s="247"/>
      <c r="K196" s="288" t="str">
        <f>IFERROR(VLOOKUP(Tabla1[[#This Row],[Descripción]],Insumos!$C$2:$F$520,2,),"")</f>
        <v/>
      </c>
      <c r="L196" s="284"/>
      <c r="M196" s="289" t="str">
        <f>IFERROR(VLOOKUP(Tabla1[[#This Row],[Descripción]],Insumos!$C$2:$F$520,3,),"")</f>
        <v/>
      </c>
      <c r="N196" s="293">
        <f>IFERROR(+Tabla1[[#This Row],[Precio Unitario]]*Tabla1[[#This Row],[Cantidad de Insumos]],0)</f>
        <v>0</v>
      </c>
      <c r="O196" s="294" t="str">
        <f>IFERROR(VLOOKUP(Tabla1[[#This Row],[Descripción]],Insumos!$C$2:$F$520,4,),"")</f>
        <v/>
      </c>
      <c r="P196" s="247"/>
      <c r="R196" s="287" t="str">
        <f>IFERROR(VLOOKUP(Tabla1[[#This Row],[Insumos]],Insumos2!$C$5:$D$48,2,),"")</f>
        <v/>
      </c>
    </row>
    <row r="197" spans="2:18" ht="12.75" x14ac:dyDescent="0.2">
      <c r="B197" s="14" t="str">
        <f>IF(Tabla1[[#This Row],[Código_Actividad]]="","",CONCATENATE(Tabla1[[#This Row],[POA]],".",Tabla1[[#This Row],[SRS]],".",Tabla1[[#This Row],[AREA]],".",Tabla1[[#This Row],[TIPO]]))</f>
        <v/>
      </c>
      <c r="C197" s="14" t="s">
        <v>506</v>
      </c>
      <c r="D197" s="14" t="s">
        <v>506</v>
      </c>
      <c r="E197" s="14" t="s">
        <v>506</v>
      </c>
      <c r="F197" s="14" t="s">
        <v>506</v>
      </c>
      <c r="G197" s="285"/>
      <c r="H197" s="283" t="str">
        <f>IFERROR(VLOOKUP(Tabla1[[#This Row],[Código_Actividad]],PPNE2!$C$9:$D$131,2,FALSE),"")</f>
        <v/>
      </c>
      <c r="I197" s="247"/>
      <c r="J197" s="247"/>
      <c r="K197" s="288" t="str">
        <f>IFERROR(VLOOKUP(Tabla1[[#This Row],[Descripción]],Insumos!$C$2:$F$520,2,),"")</f>
        <v/>
      </c>
      <c r="L197" s="284"/>
      <c r="M197" s="289" t="str">
        <f>IFERROR(VLOOKUP(Tabla1[[#This Row],[Descripción]],Insumos!$C$2:$F$520,3,),"")</f>
        <v/>
      </c>
      <c r="N197" s="293">
        <f>IFERROR(+Tabla1[[#This Row],[Precio Unitario]]*Tabla1[[#This Row],[Cantidad de Insumos]],0)</f>
        <v>0</v>
      </c>
      <c r="O197" s="294" t="str">
        <f>IFERROR(VLOOKUP(Tabla1[[#This Row],[Descripción]],Insumos!$C$2:$F$520,4,),"")</f>
        <v/>
      </c>
      <c r="P197" s="247"/>
      <c r="R197" s="287" t="str">
        <f>IFERROR(VLOOKUP(Tabla1[[#This Row],[Insumos]],Insumos2!$C$5:$D$48,2,),"")</f>
        <v/>
      </c>
    </row>
    <row r="198" spans="2:18" ht="12.75" x14ac:dyDescent="0.2">
      <c r="B198" s="14" t="str">
        <f>IF(Tabla1[[#This Row],[Código_Actividad]]="","",CONCATENATE(Tabla1[[#This Row],[POA]],".",Tabla1[[#This Row],[SRS]],".",Tabla1[[#This Row],[AREA]],".",Tabla1[[#This Row],[TIPO]]))</f>
        <v/>
      </c>
      <c r="C198" s="14" t="s">
        <v>506</v>
      </c>
      <c r="D198" s="14" t="s">
        <v>506</v>
      </c>
      <c r="E198" s="14" t="s">
        <v>506</v>
      </c>
      <c r="F198" s="14" t="s">
        <v>506</v>
      </c>
      <c r="G198" s="285"/>
      <c r="H198" s="283" t="str">
        <f>IFERROR(VLOOKUP(Tabla1[[#This Row],[Código_Actividad]],PPNE2!$C$9:$D$131,2,FALSE),"")</f>
        <v/>
      </c>
      <c r="I198" s="247"/>
      <c r="J198" s="247"/>
      <c r="K198" s="288" t="str">
        <f>IFERROR(VLOOKUP(Tabla1[[#This Row],[Descripción]],Insumos!$C$2:$F$520,2,),"")</f>
        <v/>
      </c>
      <c r="L198" s="284"/>
      <c r="M198" s="289" t="str">
        <f>IFERROR(VLOOKUP(Tabla1[[#This Row],[Descripción]],Insumos!$C$2:$F$520,3,),"")</f>
        <v/>
      </c>
      <c r="N198" s="293">
        <f>IFERROR(+Tabla1[[#This Row],[Precio Unitario]]*Tabla1[[#This Row],[Cantidad de Insumos]],0)</f>
        <v>0</v>
      </c>
      <c r="O198" s="294" t="str">
        <f>IFERROR(VLOOKUP(Tabla1[[#This Row],[Descripción]],Insumos!$C$2:$F$520,4,),"")</f>
        <v/>
      </c>
      <c r="P198" s="247"/>
      <c r="R198" s="287" t="str">
        <f>IFERROR(VLOOKUP(Tabla1[[#This Row],[Insumos]],Insumos2!$C$5:$D$48,2,),"")</f>
        <v/>
      </c>
    </row>
    <row r="199" spans="2:18" ht="12.75" x14ac:dyDescent="0.2">
      <c r="B199" s="14" t="str">
        <f>IF(Tabla1[[#This Row],[Código_Actividad]]="","",CONCATENATE(Tabla1[[#This Row],[POA]],".",Tabla1[[#This Row],[SRS]],".",Tabla1[[#This Row],[AREA]],".",Tabla1[[#This Row],[TIPO]]))</f>
        <v/>
      </c>
      <c r="C199" s="14" t="s">
        <v>506</v>
      </c>
      <c r="D199" s="14" t="s">
        <v>506</v>
      </c>
      <c r="E199" s="14" t="s">
        <v>506</v>
      </c>
      <c r="F199" s="14" t="s">
        <v>506</v>
      </c>
      <c r="G199" s="285"/>
      <c r="H199" s="283" t="str">
        <f>IFERROR(VLOOKUP(Tabla1[[#This Row],[Código_Actividad]],PPNE2!$C$9:$D$131,2,FALSE),"")</f>
        <v/>
      </c>
      <c r="I199" s="247"/>
      <c r="J199" s="247"/>
      <c r="K199" s="288" t="str">
        <f>IFERROR(VLOOKUP(Tabla1[[#This Row],[Descripción]],Insumos!$C$2:$F$520,2,),"")</f>
        <v/>
      </c>
      <c r="L199" s="284"/>
      <c r="M199" s="289" t="str">
        <f>IFERROR(VLOOKUP(Tabla1[[#This Row],[Descripción]],Insumos!$C$2:$F$520,3,),"")</f>
        <v/>
      </c>
      <c r="N199" s="293">
        <f>IFERROR(+Tabla1[[#This Row],[Precio Unitario]]*Tabla1[[#This Row],[Cantidad de Insumos]],0)</f>
        <v>0</v>
      </c>
      <c r="O199" s="294" t="str">
        <f>IFERROR(VLOOKUP(Tabla1[[#This Row],[Descripción]],Insumos!$C$2:$F$520,4,),"")</f>
        <v/>
      </c>
      <c r="P199" s="247"/>
      <c r="R199" s="287" t="str">
        <f>IFERROR(VLOOKUP(Tabla1[[#This Row],[Insumos]],Insumos2!$C$5:$D$48,2,),"")</f>
        <v/>
      </c>
    </row>
    <row r="200" spans="2:18" ht="12.75" x14ac:dyDescent="0.2">
      <c r="B200" s="14" t="str">
        <f>IF(Tabla1[[#This Row],[Código_Actividad]]="","",CONCATENATE(Tabla1[[#This Row],[POA]],".",Tabla1[[#This Row],[SRS]],".",Tabla1[[#This Row],[AREA]],".",Tabla1[[#This Row],[TIPO]]))</f>
        <v/>
      </c>
      <c r="C200" s="14" t="s">
        <v>506</v>
      </c>
      <c r="D200" s="14" t="s">
        <v>506</v>
      </c>
      <c r="E200" s="14" t="s">
        <v>506</v>
      </c>
      <c r="F200" s="14" t="s">
        <v>506</v>
      </c>
      <c r="G200" s="285"/>
      <c r="H200" s="283" t="str">
        <f>IFERROR(VLOOKUP(Tabla1[[#This Row],[Código_Actividad]],PPNE2!$C$9:$D$131,2,FALSE),"")</f>
        <v/>
      </c>
      <c r="I200" s="247"/>
      <c r="J200" s="247"/>
      <c r="K200" s="288" t="str">
        <f>IFERROR(VLOOKUP(Tabla1[[#This Row],[Descripción]],Insumos!$C$2:$F$520,2,),"")</f>
        <v/>
      </c>
      <c r="L200" s="284"/>
      <c r="M200" s="289" t="str">
        <f>IFERROR(VLOOKUP(Tabla1[[#This Row],[Descripción]],Insumos!$C$2:$F$520,3,),"")</f>
        <v/>
      </c>
      <c r="N200" s="293">
        <f>IFERROR(+Tabla1[[#This Row],[Precio Unitario]]*Tabla1[[#This Row],[Cantidad de Insumos]],0)</f>
        <v>0</v>
      </c>
      <c r="O200" s="294" t="str">
        <f>IFERROR(VLOOKUP(Tabla1[[#This Row],[Descripción]],Insumos!$C$2:$F$520,4,),"")</f>
        <v/>
      </c>
      <c r="P200" s="247"/>
      <c r="R200" s="287" t="str">
        <f>IFERROR(VLOOKUP(Tabla1[[#This Row],[Insumos]],Insumos2!$C$5:$D$48,2,),"")</f>
        <v/>
      </c>
    </row>
    <row r="201" spans="2:18" ht="12.75" x14ac:dyDescent="0.2">
      <c r="B201" s="14" t="str">
        <f>IF(Tabla1[[#This Row],[Código_Actividad]]="","",CONCATENATE(Tabla1[[#This Row],[POA]],".",Tabla1[[#This Row],[SRS]],".",Tabla1[[#This Row],[AREA]],".",Tabla1[[#This Row],[TIPO]]))</f>
        <v/>
      </c>
      <c r="C201" s="14" t="s">
        <v>506</v>
      </c>
      <c r="D201" s="14" t="s">
        <v>506</v>
      </c>
      <c r="E201" s="14" t="s">
        <v>506</v>
      </c>
      <c r="F201" s="14" t="s">
        <v>506</v>
      </c>
      <c r="G201" s="285"/>
      <c r="H201" s="283" t="str">
        <f>IFERROR(VLOOKUP(Tabla1[[#This Row],[Código_Actividad]],PPNE2!$C$9:$D$131,2,FALSE),"")</f>
        <v/>
      </c>
      <c r="I201" s="247"/>
      <c r="J201" s="247"/>
      <c r="K201" s="288" t="str">
        <f>IFERROR(VLOOKUP(Tabla1[[#This Row],[Descripción]],Insumos!$C$2:$F$520,2,),"")</f>
        <v/>
      </c>
      <c r="L201" s="284"/>
      <c r="M201" s="289" t="str">
        <f>IFERROR(VLOOKUP(Tabla1[[#This Row],[Descripción]],Insumos!$C$2:$F$520,3,),"")</f>
        <v/>
      </c>
      <c r="N201" s="293">
        <f>IFERROR(+Tabla1[[#This Row],[Precio Unitario]]*Tabla1[[#This Row],[Cantidad de Insumos]],0)</f>
        <v>0</v>
      </c>
      <c r="O201" s="294" t="str">
        <f>IFERROR(VLOOKUP(Tabla1[[#This Row],[Descripción]],Insumos!$C$2:$F$520,4,),"")</f>
        <v/>
      </c>
      <c r="P201" s="247"/>
      <c r="R201" s="287" t="str">
        <f>IFERROR(VLOOKUP(Tabla1[[#This Row],[Insumos]],Insumos2!$C$5:$D$48,2,),"")</f>
        <v/>
      </c>
    </row>
    <row r="202" spans="2:18" ht="12.75" x14ac:dyDescent="0.2">
      <c r="B202" s="14" t="str">
        <f>IF(Tabla1[[#This Row],[Código_Actividad]]="","",CONCATENATE(Tabla1[[#This Row],[POA]],".",Tabla1[[#This Row],[SRS]],".",Tabla1[[#This Row],[AREA]],".",Tabla1[[#This Row],[TIPO]]))</f>
        <v/>
      </c>
      <c r="C202" s="14" t="s">
        <v>506</v>
      </c>
      <c r="D202" s="14" t="s">
        <v>506</v>
      </c>
      <c r="E202" s="14" t="s">
        <v>506</v>
      </c>
      <c r="F202" s="14" t="s">
        <v>506</v>
      </c>
      <c r="G202" s="285"/>
      <c r="H202" s="283" t="str">
        <f>IFERROR(VLOOKUP(Tabla1[[#This Row],[Código_Actividad]],PPNE2!$C$9:$D$131,2,FALSE),"")</f>
        <v/>
      </c>
      <c r="I202" s="247"/>
      <c r="J202" s="247"/>
      <c r="K202" s="288" t="str">
        <f>IFERROR(VLOOKUP(Tabla1[[#This Row],[Descripción]],Insumos!$C$2:$F$520,2,),"")</f>
        <v/>
      </c>
      <c r="L202" s="284"/>
      <c r="M202" s="289" t="str">
        <f>IFERROR(VLOOKUP(Tabla1[[#This Row],[Descripción]],Insumos!$C$2:$F$520,3,),"")</f>
        <v/>
      </c>
      <c r="N202" s="293">
        <f>IFERROR(+Tabla1[[#This Row],[Precio Unitario]]*Tabla1[[#This Row],[Cantidad de Insumos]],0)</f>
        <v>0</v>
      </c>
      <c r="O202" s="294" t="str">
        <f>IFERROR(VLOOKUP(Tabla1[[#This Row],[Descripción]],Insumos!$C$2:$F$520,4,),"")</f>
        <v/>
      </c>
      <c r="P202" s="247"/>
      <c r="R202" s="287" t="str">
        <f>IFERROR(VLOOKUP(Tabla1[[#This Row],[Insumos]],Insumos2!$C$5:$D$48,2,),"")</f>
        <v/>
      </c>
    </row>
    <row r="203" spans="2:18" ht="12.75" x14ac:dyDescent="0.2">
      <c r="B203" s="14" t="str">
        <f>IF(Tabla1[[#This Row],[Código_Actividad]]="","",CONCATENATE(Tabla1[[#This Row],[POA]],".",Tabla1[[#This Row],[SRS]],".",Tabla1[[#This Row],[AREA]],".",Tabla1[[#This Row],[TIPO]]))</f>
        <v/>
      </c>
      <c r="C203" s="14" t="s">
        <v>506</v>
      </c>
      <c r="D203" s="14" t="s">
        <v>506</v>
      </c>
      <c r="E203" s="14" t="s">
        <v>506</v>
      </c>
      <c r="F203" s="14" t="s">
        <v>506</v>
      </c>
      <c r="G203" s="285"/>
      <c r="H203" s="283" t="str">
        <f>IFERROR(VLOOKUP(Tabla1[[#This Row],[Código_Actividad]],PPNE2!$C$9:$D$131,2,FALSE),"")</f>
        <v/>
      </c>
      <c r="I203" s="247"/>
      <c r="J203" s="247"/>
      <c r="K203" s="288" t="str">
        <f>IFERROR(VLOOKUP(Tabla1[[#This Row],[Descripción]],Insumos!$C$2:$F$520,2,),"")</f>
        <v/>
      </c>
      <c r="L203" s="284"/>
      <c r="M203" s="289" t="str">
        <f>IFERROR(VLOOKUP(Tabla1[[#This Row],[Descripción]],Insumos!$C$2:$F$520,3,),"")</f>
        <v/>
      </c>
      <c r="N203" s="293">
        <f>IFERROR(+Tabla1[[#This Row],[Precio Unitario]]*Tabla1[[#This Row],[Cantidad de Insumos]],0)</f>
        <v>0</v>
      </c>
      <c r="O203" s="294" t="str">
        <f>IFERROR(VLOOKUP(Tabla1[[#This Row],[Descripción]],Insumos!$C$2:$F$520,4,),"")</f>
        <v/>
      </c>
      <c r="P203" s="247"/>
      <c r="R203" s="287" t="str">
        <f>IFERROR(VLOOKUP(Tabla1[[#This Row],[Insumos]],Insumos2!$C$5:$D$48,2,),"")</f>
        <v/>
      </c>
    </row>
    <row r="204" spans="2:18" ht="12.75" x14ac:dyDescent="0.2">
      <c r="B204" s="14" t="str">
        <f>IF(Tabla1[[#This Row],[Código_Actividad]]="","",CONCATENATE(Tabla1[[#This Row],[POA]],".",Tabla1[[#This Row],[SRS]],".",Tabla1[[#This Row],[AREA]],".",Tabla1[[#This Row],[TIPO]]))</f>
        <v/>
      </c>
      <c r="C204" s="14" t="s">
        <v>506</v>
      </c>
      <c r="D204" s="14" t="s">
        <v>506</v>
      </c>
      <c r="E204" s="14" t="s">
        <v>506</v>
      </c>
      <c r="F204" s="14" t="s">
        <v>506</v>
      </c>
      <c r="G204" s="285"/>
      <c r="H204" s="283" t="str">
        <f>IFERROR(VLOOKUP(Tabla1[[#This Row],[Código_Actividad]],PPNE2!$C$9:$D$131,2,FALSE),"")</f>
        <v/>
      </c>
      <c r="I204" s="247"/>
      <c r="J204" s="247"/>
      <c r="K204" s="288" t="str">
        <f>IFERROR(VLOOKUP(Tabla1[[#This Row],[Descripción]],Insumos!$C$2:$F$520,2,),"")</f>
        <v/>
      </c>
      <c r="L204" s="284"/>
      <c r="M204" s="289" t="str">
        <f>IFERROR(VLOOKUP(Tabla1[[#This Row],[Descripción]],Insumos!$C$2:$F$520,3,),"")</f>
        <v/>
      </c>
      <c r="N204" s="293">
        <f>IFERROR(+Tabla1[[#This Row],[Precio Unitario]]*Tabla1[[#This Row],[Cantidad de Insumos]],0)</f>
        <v>0</v>
      </c>
      <c r="O204" s="294" t="str">
        <f>IFERROR(VLOOKUP(Tabla1[[#This Row],[Descripción]],Insumos!$C$2:$F$520,4,),"")</f>
        <v/>
      </c>
      <c r="P204" s="247"/>
      <c r="R204" s="287" t="str">
        <f>IFERROR(VLOOKUP(Tabla1[[#This Row],[Insumos]],Insumos2!$C$5:$D$48,2,),"")</f>
        <v/>
      </c>
    </row>
    <row r="205" spans="2:18" ht="12.75" x14ac:dyDescent="0.2">
      <c r="B205" s="14" t="str">
        <f>IF(Tabla1[[#This Row],[Código_Actividad]]="","",CONCATENATE(Tabla1[[#This Row],[POA]],".",Tabla1[[#This Row],[SRS]],".",Tabla1[[#This Row],[AREA]],".",Tabla1[[#This Row],[TIPO]]))</f>
        <v/>
      </c>
      <c r="C205" s="14" t="s">
        <v>506</v>
      </c>
      <c r="D205" s="14" t="s">
        <v>506</v>
      </c>
      <c r="E205" s="14" t="s">
        <v>506</v>
      </c>
      <c r="F205" s="14" t="s">
        <v>506</v>
      </c>
      <c r="G205" s="285"/>
      <c r="H205" s="283" t="str">
        <f>IFERROR(VLOOKUP(Tabla1[[#This Row],[Código_Actividad]],PPNE2!$C$9:$D$131,2,FALSE),"")</f>
        <v/>
      </c>
      <c r="I205" s="247"/>
      <c r="J205" s="247"/>
      <c r="K205" s="288" t="str">
        <f>IFERROR(VLOOKUP(Tabla1[[#This Row],[Descripción]],Insumos!$C$2:$F$520,2,),"")</f>
        <v/>
      </c>
      <c r="L205" s="284"/>
      <c r="M205" s="289" t="str">
        <f>IFERROR(VLOOKUP(Tabla1[[#This Row],[Descripción]],Insumos!$C$2:$F$520,3,),"")</f>
        <v/>
      </c>
      <c r="N205" s="293">
        <f>IFERROR(+Tabla1[[#This Row],[Precio Unitario]]*Tabla1[[#This Row],[Cantidad de Insumos]],0)</f>
        <v>0</v>
      </c>
      <c r="O205" s="294" t="str">
        <f>IFERROR(VLOOKUP(Tabla1[[#This Row],[Descripción]],Insumos!$C$2:$F$520,4,),"")</f>
        <v/>
      </c>
      <c r="P205" s="247"/>
      <c r="R205" s="287" t="str">
        <f>IFERROR(VLOOKUP(Tabla1[[#This Row],[Insumos]],Insumos2!$C$5:$D$48,2,),"")</f>
        <v/>
      </c>
    </row>
    <row r="206" spans="2:18" ht="12.75" x14ac:dyDescent="0.2">
      <c r="B206" s="14" t="str">
        <f>IF(Tabla1[[#This Row],[Código_Actividad]]="","",CONCATENATE(Tabla1[[#This Row],[POA]],".",Tabla1[[#This Row],[SRS]],".",Tabla1[[#This Row],[AREA]],".",Tabla1[[#This Row],[TIPO]]))</f>
        <v/>
      </c>
      <c r="C206" s="14" t="s">
        <v>506</v>
      </c>
      <c r="D206" s="14" t="s">
        <v>506</v>
      </c>
      <c r="E206" s="14" t="s">
        <v>506</v>
      </c>
      <c r="F206" s="14" t="s">
        <v>506</v>
      </c>
      <c r="G206" s="285"/>
      <c r="H206" s="283" t="str">
        <f>IFERROR(VLOOKUP(Tabla1[[#This Row],[Código_Actividad]],PPNE2!$C$9:$D$131,2,FALSE),"")</f>
        <v/>
      </c>
      <c r="I206" s="247"/>
      <c r="J206" s="247"/>
      <c r="K206" s="288" t="str">
        <f>IFERROR(VLOOKUP(Tabla1[[#This Row],[Descripción]],Insumos!$C$2:$F$520,2,),"")</f>
        <v/>
      </c>
      <c r="L206" s="284"/>
      <c r="M206" s="289" t="str">
        <f>IFERROR(VLOOKUP(Tabla1[[#This Row],[Descripción]],Insumos!$C$2:$F$520,3,),"")</f>
        <v/>
      </c>
      <c r="N206" s="293">
        <f>IFERROR(+Tabla1[[#This Row],[Precio Unitario]]*Tabla1[[#This Row],[Cantidad de Insumos]],0)</f>
        <v>0</v>
      </c>
      <c r="O206" s="294" t="str">
        <f>IFERROR(VLOOKUP(Tabla1[[#This Row],[Descripción]],Insumos!$C$2:$F$520,4,),"")</f>
        <v/>
      </c>
      <c r="P206" s="247"/>
      <c r="R206" s="287" t="str">
        <f>IFERROR(VLOOKUP(Tabla1[[#This Row],[Insumos]],Insumos2!$C$5:$D$48,2,),"")</f>
        <v/>
      </c>
    </row>
    <row r="207" spans="2:18" ht="12.75" x14ac:dyDescent="0.2">
      <c r="B207" s="14" t="str">
        <f>IF(Tabla1[[#This Row],[Código_Actividad]]="","",CONCATENATE(Tabla1[[#This Row],[POA]],".",Tabla1[[#This Row],[SRS]],".",Tabla1[[#This Row],[AREA]],".",Tabla1[[#This Row],[TIPO]]))</f>
        <v/>
      </c>
      <c r="C207" s="14" t="s">
        <v>506</v>
      </c>
      <c r="D207" s="14" t="s">
        <v>506</v>
      </c>
      <c r="E207" s="14" t="s">
        <v>506</v>
      </c>
      <c r="F207" s="14" t="s">
        <v>506</v>
      </c>
      <c r="G207" s="285"/>
      <c r="H207" s="283" t="str">
        <f>IFERROR(VLOOKUP(Tabla1[[#This Row],[Código_Actividad]],PPNE2!$C$9:$D$131,2,FALSE),"")</f>
        <v/>
      </c>
      <c r="I207" s="247"/>
      <c r="J207" s="247"/>
      <c r="K207" s="288" t="str">
        <f>IFERROR(VLOOKUP(Tabla1[[#This Row],[Descripción]],Insumos!$C$2:$F$520,2,),"")</f>
        <v/>
      </c>
      <c r="L207" s="284"/>
      <c r="M207" s="289" t="str">
        <f>IFERROR(VLOOKUP(Tabla1[[#This Row],[Descripción]],Insumos!$C$2:$F$520,3,),"")</f>
        <v/>
      </c>
      <c r="N207" s="293">
        <f>IFERROR(+Tabla1[[#This Row],[Precio Unitario]]*Tabla1[[#This Row],[Cantidad de Insumos]],0)</f>
        <v>0</v>
      </c>
      <c r="O207" s="294" t="str">
        <f>IFERROR(VLOOKUP(Tabla1[[#This Row],[Descripción]],Insumos!$C$2:$F$520,4,),"")</f>
        <v/>
      </c>
      <c r="P207" s="247"/>
      <c r="R207" s="287" t="str">
        <f>IFERROR(VLOOKUP(Tabla1[[#This Row],[Insumos]],Insumos2!$C$5:$D$48,2,),"")</f>
        <v/>
      </c>
    </row>
    <row r="208" spans="2:18" ht="12.75" x14ac:dyDescent="0.2">
      <c r="B208" s="14" t="str">
        <f>IF(Tabla1[[#This Row],[Código_Actividad]]="","",CONCATENATE(Tabla1[[#This Row],[POA]],".",Tabla1[[#This Row],[SRS]],".",Tabla1[[#This Row],[AREA]],".",Tabla1[[#This Row],[TIPO]]))</f>
        <v/>
      </c>
      <c r="C208" s="14" t="s">
        <v>506</v>
      </c>
      <c r="D208" s="14" t="s">
        <v>506</v>
      </c>
      <c r="E208" s="14" t="s">
        <v>506</v>
      </c>
      <c r="F208" s="14" t="s">
        <v>506</v>
      </c>
      <c r="G208" s="285"/>
      <c r="H208" s="283" t="str">
        <f>IFERROR(VLOOKUP(Tabla1[[#This Row],[Código_Actividad]],PPNE2!$C$9:$D$131,2,FALSE),"")</f>
        <v/>
      </c>
      <c r="I208" s="247"/>
      <c r="J208" s="247"/>
      <c r="K208" s="288" t="str">
        <f>IFERROR(VLOOKUP(Tabla1[[#This Row],[Descripción]],Insumos!$C$2:$F$520,2,),"")</f>
        <v/>
      </c>
      <c r="L208" s="284"/>
      <c r="M208" s="289" t="str">
        <f>IFERROR(VLOOKUP(Tabla1[[#This Row],[Descripción]],Insumos!$C$2:$F$520,3,),"")</f>
        <v/>
      </c>
      <c r="N208" s="293">
        <f>IFERROR(+Tabla1[[#This Row],[Precio Unitario]]*Tabla1[[#This Row],[Cantidad de Insumos]],0)</f>
        <v>0</v>
      </c>
      <c r="O208" s="294" t="str">
        <f>IFERROR(VLOOKUP(Tabla1[[#This Row],[Descripción]],Insumos!$C$2:$F$520,4,),"")</f>
        <v/>
      </c>
      <c r="P208" s="247"/>
      <c r="R208" s="287" t="str">
        <f>IFERROR(VLOOKUP(Tabla1[[#This Row],[Insumos]],Insumos2!$C$5:$D$48,2,),"")</f>
        <v/>
      </c>
    </row>
    <row r="209" spans="2:18" ht="12.75" x14ac:dyDescent="0.2">
      <c r="B209" s="14" t="str">
        <f>IF(Tabla1[[#This Row],[Código_Actividad]]="","",CONCATENATE(Tabla1[[#This Row],[POA]],".",Tabla1[[#This Row],[SRS]],".",Tabla1[[#This Row],[AREA]],".",Tabla1[[#This Row],[TIPO]]))</f>
        <v/>
      </c>
      <c r="C209" s="14" t="s">
        <v>506</v>
      </c>
      <c r="D209" s="14" t="s">
        <v>506</v>
      </c>
      <c r="E209" s="14" t="s">
        <v>506</v>
      </c>
      <c r="F209" s="14" t="s">
        <v>506</v>
      </c>
      <c r="G209" s="285"/>
      <c r="H209" s="283" t="str">
        <f>IFERROR(VLOOKUP(Tabla1[[#This Row],[Código_Actividad]],PPNE2!$C$9:$D$131,2,FALSE),"")</f>
        <v/>
      </c>
      <c r="I209" s="247"/>
      <c r="J209" s="247"/>
      <c r="K209" s="288" t="str">
        <f>IFERROR(VLOOKUP(Tabla1[[#This Row],[Descripción]],Insumos!$C$2:$F$520,2,),"")</f>
        <v/>
      </c>
      <c r="L209" s="284"/>
      <c r="M209" s="289" t="str">
        <f>IFERROR(VLOOKUP(Tabla1[[#This Row],[Descripción]],Insumos!$C$2:$F$520,3,),"")</f>
        <v/>
      </c>
      <c r="N209" s="293">
        <f>IFERROR(+Tabla1[[#This Row],[Precio Unitario]]*Tabla1[[#This Row],[Cantidad de Insumos]],0)</f>
        <v>0</v>
      </c>
      <c r="O209" s="294" t="str">
        <f>IFERROR(VLOOKUP(Tabla1[[#This Row],[Descripción]],Insumos!$C$2:$F$520,4,),"")</f>
        <v/>
      </c>
      <c r="P209" s="247"/>
      <c r="R209" s="287" t="str">
        <f>IFERROR(VLOOKUP(Tabla1[[#This Row],[Insumos]],Insumos2!$C$5:$D$48,2,),"")</f>
        <v/>
      </c>
    </row>
    <row r="210" spans="2:18" ht="12.75" x14ac:dyDescent="0.2">
      <c r="B210" s="14" t="str">
        <f>IF(Tabla1[[#This Row],[Código_Actividad]]="","",CONCATENATE(Tabla1[[#This Row],[POA]],".",Tabla1[[#This Row],[SRS]],".",Tabla1[[#This Row],[AREA]],".",Tabla1[[#This Row],[TIPO]]))</f>
        <v/>
      </c>
      <c r="C210" s="14" t="s">
        <v>506</v>
      </c>
      <c r="D210" s="14" t="s">
        <v>506</v>
      </c>
      <c r="E210" s="14" t="s">
        <v>506</v>
      </c>
      <c r="F210" s="14" t="s">
        <v>506</v>
      </c>
      <c r="G210" s="285"/>
      <c r="H210" s="283" t="str">
        <f>IFERROR(VLOOKUP(Tabla1[[#This Row],[Código_Actividad]],PPNE2!$C$9:$D$131,2,FALSE),"")</f>
        <v/>
      </c>
      <c r="I210" s="247"/>
      <c r="J210" s="247"/>
      <c r="K210" s="288" t="str">
        <f>IFERROR(VLOOKUP(Tabla1[[#This Row],[Descripción]],Insumos!$C$2:$F$520,2,),"")</f>
        <v/>
      </c>
      <c r="L210" s="284"/>
      <c r="M210" s="289" t="str">
        <f>IFERROR(VLOOKUP(Tabla1[[#This Row],[Descripción]],Insumos!$C$2:$F$520,3,),"")</f>
        <v/>
      </c>
      <c r="N210" s="293">
        <f>IFERROR(+Tabla1[[#This Row],[Precio Unitario]]*Tabla1[[#This Row],[Cantidad de Insumos]],0)</f>
        <v>0</v>
      </c>
      <c r="O210" s="294" t="str">
        <f>IFERROR(VLOOKUP(Tabla1[[#This Row],[Descripción]],Insumos!$C$2:$F$520,4,),"")</f>
        <v/>
      </c>
      <c r="P210" s="247"/>
      <c r="R210" s="287" t="str">
        <f>IFERROR(VLOOKUP(Tabla1[[#This Row],[Insumos]],Insumos2!$C$5:$D$48,2,),"")</f>
        <v/>
      </c>
    </row>
    <row r="211" spans="2:18" ht="12.75" x14ac:dyDescent="0.2">
      <c r="B211" s="14" t="str">
        <f>IF(Tabla1[[#This Row],[Código_Actividad]]="","",CONCATENATE(Tabla1[[#This Row],[POA]],".",Tabla1[[#This Row],[SRS]],".",Tabla1[[#This Row],[AREA]],".",Tabla1[[#This Row],[TIPO]]))</f>
        <v/>
      </c>
      <c r="C211" s="14" t="s">
        <v>506</v>
      </c>
      <c r="D211" s="14" t="s">
        <v>506</v>
      </c>
      <c r="E211" s="14" t="s">
        <v>506</v>
      </c>
      <c r="F211" s="14" t="s">
        <v>506</v>
      </c>
      <c r="G211" s="285"/>
      <c r="H211" s="283" t="str">
        <f>IFERROR(VLOOKUP(Tabla1[[#This Row],[Código_Actividad]],PPNE2!$C$9:$D$131,2,FALSE),"")</f>
        <v/>
      </c>
      <c r="I211" s="247"/>
      <c r="J211" s="247"/>
      <c r="K211" s="288" t="str">
        <f>IFERROR(VLOOKUP(Tabla1[[#This Row],[Descripción]],Insumos!$C$2:$F$520,2,),"")</f>
        <v/>
      </c>
      <c r="L211" s="284"/>
      <c r="M211" s="289" t="str">
        <f>IFERROR(VLOOKUP(Tabla1[[#This Row],[Descripción]],Insumos!$C$2:$F$520,3,),"")</f>
        <v/>
      </c>
      <c r="N211" s="293">
        <f>IFERROR(+Tabla1[[#This Row],[Precio Unitario]]*Tabla1[[#This Row],[Cantidad de Insumos]],0)</f>
        <v>0</v>
      </c>
      <c r="O211" s="294" t="str">
        <f>IFERROR(VLOOKUP(Tabla1[[#This Row],[Descripción]],Insumos!$C$2:$F$520,4,),"")</f>
        <v/>
      </c>
      <c r="P211" s="247"/>
      <c r="R211" s="287" t="str">
        <f>IFERROR(VLOOKUP(Tabla1[[#This Row],[Insumos]],Insumos2!$C$5:$D$48,2,),"")</f>
        <v/>
      </c>
    </row>
    <row r="212" spans="2:18" ht="12.75" x14ac:dyDescent="0.2">
      <c r="B212" s="14" t="str">
        <f>IF(Tabla1[[#This Row],[Código_Actividad]]="","",CONCATENATE(Tabla1[[#This Row],[POA]],".",Tabla1[[#This Row],[SRS]],".",Tabla1[[#This Row],[AREA]],".",Tabla1[[#This Row],[TIPO]]))</f>
        <v/>
      </c>
      <c r="C212" s="14" t="s">
        <v>506</v>
      </c>
      <c r="D212" s="14" t="s">
        <v>506</v>
      </c>
      <c r="E212" s="14" t="s">
        <v>506</v>
      </c>
      <c r="F212" s="14" t="s">
        <v>506</v>
      </c>
      <c r="G212" s="285"/>
      <c r="H212" s="283" t="str">
        <f>IFERROR(VLOOKUP(Tabla1[[#This Row],[Código_Actividad]],PPNE2!$C$9:$D$131,2,FALSE),"")</f>
        <v/>
      </c>
      <c r="I212" s="247"/>
      <c r="J212" s="247"/>
      <c r="K212" s="288" t="str">
        <f>IFERROR(VLOOKUP(Tabla1[[#This Row],[Descripción]],Insumos!$C$2:$F$520,2,),"")</f>
        <v/>
      </c>
      <c r="L212" s="284"/>
      <c r="M212" s="289" t="str">
        <f>IFERROR(VLOOKUP(Tabla1[[#This Row],[Descripción]],Insumos!$C$2:$F$520,3,),"")</f>
        <v/>
      </c>
      <c r="N212" s="293">
        <f>IFERROR(+Tabla1[[#This Row],[Precio Unitario]]*Tabla1[[#This Row],[Cantidad de Insumos]],0)</f>
        <v>0</v>
      </c>
      <c r="O212" s="294" t="str">
        <f>IFERROR(VLOOKUP(Tabla1[[#This Row],[Descripción]],Insumos!$C$2:$F$520,4,),"")</f>
        <v/>
      </c>
      <c r="P212" s="247"/>
      <c r="R212" s="287" t="str">
        <f>IFERROR(VLOOKUP(Tabla1[[#This Row],[Insumos]],Insumos2!$C$5:$D$48,2,),"")</f>
        <v/>
      </c>
    </row>
    <row r="213" spans="2:18" ht="12.75" x14ac:dyDescent="0.2">
      <c r="B213" s="14" t="str">
        <f>IF(Tabla1[[#This Row],[Código_Actividad]]="","",CONCATENATE(Tabla1[[#This Row],[POA]],".",Tabla1[[#This Row],[SRS]],".",Tabla1[[#This Row],[AREA]],".",Tabla1[[#This Row],[TIPO]]))</f>
        <v/>
      </c>
      <c r="C213" s="14" t="s">
        <v>506</v>
      </c>
      <c r="D213" s="14" t="s">
        <v>506</v>
      </c>
      <c r="E213" s="14" t="s">
        <v>506</v>
      </c>
      <c r="F213" s="14" t="s">
        <v>506</v>
      </c>
      <c r="G213" s="285"/>
      <c r="H213" s="283" t="str">
        <f>IFERROR(VLOOKUP(Tabla1[[#This Row],[Código_Actividad]],PPNE2!$C$9:$D$131,2,FALSE),"")</f>
        <v/>
      </c>
      <c r="I213" s="247"/>
      <c r="J213" s="247"/>
      <c r="K213" s="288" t="str">
        <f>IFERROR(VLOOKUP(Tabla1[[#This Row],[Descripción]],Insumos!$C$2:$F$520,2,),"")</f>
        <v/>
      </c>
      <c r="L213" s="284"/>
      <c r="M213" s="289" t="str">
        <f>IFERROR(VLOOKUP(Tabla1[[#This Row],[Descripción]],Insumos!$C$2:$F$520,3,),"")</f>
        <v/>
      </c>
      <c r="N213" s="293">
        <f>IFERROR(+Tabla1[[#This Row],[Precio Unitario]]*Tabla1[[#This Row],[Cantidad de Insumos]],0)</f>
        <v>0</v>
      </c>
      <c r="O213" s="294" t="str">
        <f>IFERROR(VLOOKUP(Tabla1[[#This Row],[Descripción]],Insumos!$C$2:$F$520,4,),"")</f>
        <v/>
      </c>
      <c r="P213" s="247"/>
      <c r="R213" s="287" t="str">
        <f>IFERROR(VLOOKUP(Tabla1[[#This Row],[Insumos]],Insumos2!$C$5:$D$48,2,),"")</f>
        <v/>
      </c>
    </row>
    <row r="214" spans="2:18" ht="12.75" x14ac:dyDescent="0.2">
      <c r="B214" s="14" t="str">
        <f>IF(Tabla1[[#This Row],[Código_Actividad]]="","",CONCATENATE(Tabla1[[#This Row],[POA]],".",Tabla1[[#This Row],[SRS]],".",Tabla1[[#This Row],[AREA]],".",Tabla1[[#This Row],[TIPO]]))</f>
        <v/>
      </c>
      <c r="C214" s="14" t="s">
        <v>506</v>
      </c>
      <c r="D214" s="14" t="s">
        <v>506</v>
      </c>
      <c r="E214" s="14" t="s">
        <v>506</v>
      </c>
      <c r="F214" s="14" t="s">
        <v>506</v>
      </c>
      <c r="G214" s="285"/>
      <c r="H214" s="283" t="str">
        <f>IFERROR(VLOOKUP(Tabla1[[#This Row],[Código_Actividad]],PPNE2!$C$9:$D$131,2,FALSE),"")</f>
        <v/>
      </c>
      <c r="I214" s="247"/>
      <c r="J214" s="247"/>
      <c r="K214" s="288" t="str">
        <f>IFERROR(VLOOKUP(Tabla1[[#This Row],[Descripción]],Insumos!$C$2:$F$520,2,),"")</f>
        <v/>
      </c>
      <c r="L214" s="284"/>
      <c r="M214" s="289" t="str">
        <f>IFERROR(VLOOKUP(Tabla1[[#This Row],[Descripción]],Insumos!$C$2:$F$520,3,),"")</f>
        <v/>
      </c>
      <c r="N214" s="293">
        <f>IFERROR(+Tabla1[[#This Row],[Precio Unitario]]*Tabla1[[#This Row],[Cantidad de Insumos]],0)</f>
        <v>0</v>
      </c>
      <c r="O214" s="294" t="str">
        <f>IFERROR(VLOOKUP(Tabla1[[#This Row],[Descripción]],Insumos!$C$2:$F$520,4,),"")</f>
        <v/>
      </c>
      <c r="P214" s="247"/>
      <c r="R214" s="287" t="str">
        <f>IFERROR(VLOOKUP(Tabla1[[#This Row],[Insumos]],Insumos2!$C$5:$D$48,2,),"")</f>
        <v/>
      </c>
    </row>
    <row r="215" spans="2:18" s="39" customFormat="1" x14ac:dyDescent="0.25">
      <c r="G215" s="239"/>
      <c r="H215" s="239"/>
      <c r="I215" s="239"/>
      <c r="J215" s="239"/>
      <c r="K215" s="239"/>
      <c r="L215" s="291"/>
      <c r="M215" s="248"/>
      <c r="N215" s="239"/>
      <c r="O215" s="239"/>
      <c r="P215" s="239"/>
    </row>
    <row r="216" spans="2:18" s="39" customFormat="1" x14ac:dyDescent="0.25">
      <c r="G216" s="239"/>
      <c r="H216" s="239"/>
      <c r="I216" s="239"/>
      <c r="J216" s="239"/>
      <c r="K216" s="239"/>
      <c r="L216" s="291"/>
      <c r="M216" s="248"/>
      <c r="N216" s="239"/>
      <c r="O216" s="239"/>
      <c r="P216" s="239"/>
    </row>
    <row r="217" spans="2:18" s="39" customFormat="1" x14ac:dyDescent="0.25">
      <c r="G217" s="239"/>
      <c r="H217" s="239"/>
      <c r="I217" s="239"/>
      <c r="J217" s="239"/>
      <c r="K217" s="239"/>
      <c r="L217" s="291"/>
      <c r="M217" s="248"/>
      <c r="N217" s="239"/>
      <c r="O217" s="239"/>
      <c r="P217" s="239"/>
    </row>
    <row r="218" spans="2:18" s="39" customFormat="1" x14ac:dyDescent="0.25">
      <c r="G218" s="239"/>
      <c r="H218" s="239"/>
      <c r="I218" s="239"/>
      <c r="J218" s="239"/>
      <c r="K218" s="239"/>
      <c r="L218" s="291"/>
      <c r="M218" s="248"/>
      <c r="N218" s="239"/>
      <c r="O218" s="239"/>
      <c r="P218" s="239"/>
    </row>
    <row r="219" spans="2:18" s="39" customFormat="1" x14ac:dyDescent="0.25">
      <c r="G219" s="239"/>
      <c r="H219" s="239"/>
      <c r="I219" s="239"/>
      <c r="J219" s="239"/>
      <c r="K219" s="239"/>
      <c r="L219" s="291"/>
      <c r="M219" s="248"/>
      <c r="N219" s="239"/>
      <c r="O219" s="239"/>
      <c r="P219" s="239"/>
    </row>
    <row r="220" spans="2:18" s="39" customFormat="1" x14ac:dyDescent="0.25">
      <c r="G220" s="239"/>
      <c r="H220" s="239"/>
      <c r="I220" s="239"/>
      <c r="J220" s="239"/>
      <c r="K220" s="239"/>
      <c r="L220" s="291"/>
      <c r="M220" s="248"/>
      <c r="N220" s="239"/>
      <c r="O220" s="239"/>
      <c r="P220" s="239"/>
    </row>
    <row r="221" spans="2:18" s="39" customFormat="1" x14ac:dyDescent="0.25">
      <c r="G221" s="239"/>
      <c r="H221" s="239"/>
      <c r="I221" s="239"/>
      <c r="J221" s="239"/>
      <c r="K221" s="239"/>
      <c r="L221" s="291"/>
      <c r="M221" s="248"/>
      <c r="N221" s="239"/>
      <c r="O221" s="239"/>
      <c r="P221" s="239"/>
    </row>
    <row r="222" spans="2:18" s="39" customFormat="1" x14ac:dyDescent="0.25">
      <c r="G222" s="239"/>
      <c r="H222" s="239"/>
      <c r="I222" s="239"/>
      <c r="J222" s="239"/>
      <c r="K222" s="239"/>
      <c r="L222" s="291"/>
      <c r="M222" s="248"/>
      <c r="N222" s="239"/>
      <c r="O222" s="239"/>
      <c r="P222" s="239"/>
    </row>
    <row r="223" spans="2:18" s="39" customFormat="1" x14ac:dyDescent="0.25">
      <c r="G223" s="239"/>
      <c r="H223" s="239"/>
      <c r="I223" s="239"/>
      <c r="J223" s="239"/>
      <c r="K223" s="239"/>
      <c r="L223" s="291"/>
      <c r="M223" s="248"/>
      <c r="N223" s="239"/>
      <c r="O223" s="239"/>
      <c r="P223" s="239"/>
    </row>
    <row r="224" spans="2:18" s="39" customFormat="1" x14ac:dyDescent="0.25">
      <c r="G224" s="239"/>
      <c r="H224" s="239"/>
      <c r="I224" s="239"/>
      <c r="J224" s="239"/>
      <c r="K224" s="239"/>
      <c r="L224" s="291"/>
      <c r="M224" s="248"/>
      <c r="N224" s="239"/>
      <c r="O224" s="239"/>
      <c r="P224" s="239"/>
    </row>
    <row r="225" spans="7:16" s="39" customFormat="1" x14ac:dyDescent="0.25">
      <c r="G225" s="239"/>
      <c r="H225" s="239"/>
      <c r="I225" s="239"/>
      <c r="J225" s="239"/>
      <c r="K225" s="239"/>
      <c r="L225" s="291"/>
      <c r="M225" s="248"/>
      <c r="N225" s="239"/>
      <c r="O225" s="239"/>
      <c r="P225" s="239"/>
    </row>
    <row r="226" spans="7:16" s="39" customFormat="1" x14ac:dyDescent="0.25">
      <c r="G226" s="239"/>
      <c r="H226" s="239"/>
      <c r="I226" s="239"/>
      <c r="J226" s="239"/>
      <c r="K226" s="239"/>
      <c r="L226" s="291"/>
      <c r="M226" s="248"/>
      <c r="N226" s="239"/>
      <c r="O226" s="239"/>
      <c r="P226" s="239"/>
    </row>
    <row r="227" spans="7:16" s="39" customFormat="1" x14ac:dyDescent="0.25">
      <c r="G227" s="239"/>
      <c r="H227" s="239"/>
      <c r="I227" s="239"/>
      <c r="J227" s="239"/>
      <c r="K227" s="239"/>
      <c r="L227" s="291"/>
      <c r="M227" s="248"/>
      <c r="N227" s="239"/>
      <c r="O227" s="239"/>
      <c r="P227" s="239"/>
    </row>
    <row r="228" spans="7:16" s="39" customFormat="1" x14ac:dyDescent="0.25">
      <c r="G228" s="239"/>
      <c r="H228" s="239"/>
      <c r="I228" s="239"/>
      <c r="J228" s="239"/>
      <c r="K228" s="239"/>
      <c r="L228" s="291"/>
      <c r="M228" s="248"/>
      <c r="N228" s="239"/>
      <c r="O228" s="239"/>
      <c r="P228" s="239"/>
    </row>
    <row r="229" spans="7:16" s="39" customFormat="1" x14ac:dyDescent="0.25">
      <c r="G229" s="239"/>
      <c r="H229" s="239"/>
      <c r="I229" s="239"/>
      <c r="J229" s="239"/>
      <c r="K229" s="239"/>
      <c r="L229" s="291"/>
      <c r="M229" s="248"/>
      <c r="N229" s="239"/>
      <c r="O229" s="239"/>
      <c r="P229" s="239"/>
    </row>
    <row r="230" spans="7:16" s="39" customFormat="1" x14ac:dyDescent="0.25">
      <c r="G230" s="239"/>
      <c r="H230" s="239"/>
      <c r="I230" s="239"/>
      <c r="J230" s="239"/>
      <c r="K230" s="239"/>
      <c r="L230" s="291"/>
      <c r="M230" s="248"/>
      <c r="N230" s="239"/>
      <c r="O230" s="239"/>
      <c r="P230" s="239"/>
    </row>
    <row r="231" spans="7:16" s="39" customFormat="1" x14ac:dyDescent="0.25">
      <c r="G231" s="239"/>
      <c r="H231" s="239"/>
      <c r="I231" s="239"/>
      <c r="J231" s="239"/>
      <c r="K231" s="239"/>
      <c r="L231" s="291"/>
      <c r="M231" s="248"/>
      <c r="N231" s="239"/>
      <c r="O231" s="239"/>
      <c r="P231" s="239"/>
    </row>
    <row r="232" spans="7:16" s="39" customFormat="1" x14ac:dyDescent="0.25">
      <c r="G232" s="239"/>
      <c r="H232" s="239"/>
      <c r="I232" s="239"/>
      <c r="J232" s="239"/>
      <c r="K232" s="239"/>
      <c r="L232" s="291"/>
      <c r="M232" s="248"/>
      <c r="N232" s="239"/>
      <c r="O232" s="239"/>
      <c r="P232" s="239"/>
    </row>
    <row r="233" spans="7:16" s="39" customFormat="1" x14ac:dyDescent="0.25">
      <c r="G233" s="239"/>
      <c r="H233" s="239"/>
      <c r="I233" s="239"/>
      <c r="J233" s="239"/>
      <c r="K233" s="239"/>
      <c r="L233" s="291"/>
      <c r="M233" s="248"/>
      <c r="N233" s="239"/>
      <c r="O233" s="239"/>
      <c r="P233" s="239"/>
    </row>
    <row r="234" spans="7:16" s="39" customFormat="1" x14ac:dyDescent="0.25">
      <c r="G234" s="239"/>
      <c r="H234" s="239"/>
      <c r="I234" s="239"/>
      <c r="J234" s="239"/>
      <c r="K234" s="239"/>
      <c r="L234" s="291"/>
      <c r="M234" s="248"/>
      <c r="N234" s="239"/>
      <c r="O234" s="239"/>
      <c r="P234" s="239"/>
    </row>
    <row r="235" spans="7:16" s="39" customFormat="1" x14ac:dyDescent="0.25">
      <c r="G235" s="239"/>
      <c r="H235" s="239"/>
      <c r="I235" s="239"/>
      <c r="J235" s="239"/>
      <c r="K235" s="239"/>
      <c r="L235" s="291"/>
      <c r="M235" s="248"/>
      <c r="N235" s="239"/>
      <c r="O235" s="239"/>
      <c r="P235" s="239"/>
    </row>
    <row r="236" spans="7:16" s="39" customFormat="1" x14ac:dyDescent="0.25">
      <c r="G236" s="239"/>
      <c r="H236" s="239"/>
      <c r="I236" s="239"/>
      <c r="J236" s="239"/>
      <c r="K236" s="239"/>
      <c r="L236" s="291"/>
      <c r="M236" s="248"/>
      <c r="N236" s="239"/>
      <c r="O236" s="239"/>
      <c r="P236" s="239"/>
    </row>
    <row r="237" spans="7:16" s="39" customFormat="1" x14ac:dyDescent="0.25">
      <c r="G237" s="239"/>
      <c r="H237" s="239"/>
      <c r="I237" s="239"/>
      <c r="J237" s="239"/>
      <c r="K237" s="239"/>
      <c r="L237" s="291"/>
      <c r="M237" s="248"/>
      <c r="N237" s="239"/>
      <c r="O237" s="239"/>
      <c r="P237" s="239"/>
    </row>
    <row r="238" spans="7:16" s="39" customFormat="1" x14ac:dyDescent="0.25">
      <c r="G238" s="239"/>
      <c r="H238" s="239"/>
      <c r="I238" s="239"/>
      <c r="J238" s="239"/>
      <c r="K238" s="239"/>
      <c r="L238" s="291"/>
      <c r="M238" s="248"/>
      <c r="N238" s="239"/>
      <c r="O238" s="239"/>
      <c r="P238" s="239"/>
    </row>
    <row r="239" spans="7:16" s="39" customFormat="1" x14ac:dyDescent="0.25">
      <c r="G239" s="239"/>
      <c r="H239" s="239"/>
      <c r="I239" s="239"/>
      <c r="J239" s="239"/>
      <c r="K239" s="239"/>
      <c r="L239" s="291"/>
      <c r="M239" s="248"/>
      <c r="N239" s="239"/>
      <c r="O239" s="239"/>
      <c r="P239" s="239"/>
    </row>
    <row r="240" spans="7:16" s="39" customFormat="1" x14ac:dyDescent="0.25">
      <c r="G240" s="239"/>
      <c r="H240" s="239"/>
      <c r="I240" s="239"/>
      <c r="J240" s="239"/>
      <c r="K240" s="239"/>
      <c r="L240" s="291"/>
      <c r="M240" s="248"/>
      <c r="N240" s="239"/>
      <c r="O240" s="239"/>
      <c r="P240" s="239"/>
    </row>
    <row r="241" spans="7:16" s="39" customFormat="1" x14ac:dyDescent="0.25">
      <c r="G241" s="239"/>
      <c r="H241" s="239"/>
      <c r="I241" s="239"/>
      <c r="J241" s="239"/>
      <c r="K241" s="239"/>
      <c r="L241" s="291"/>
      <c r="M241" s="248"/>
      <c r="N241" s="239"/>
      <c r="O241" s="239"/>
      <c r="P241" s="239"/>
    </row>
    <row r="242" spans="7:16" s="39" customFormat="1" x14ac:dyDescent="0.25">
      <c r="G242" s="239"/>
      <c r="H242" s="239"/>
      <c r="I242" s="239"/>
      <c r="J242" s="239"/>
      <c r="K242" s="239"/>
      <c r="L242" s="291"/>
      <c r="M242" s="248"/>
      <c r="N242" s="239"/>
      <c r="O242" s="239"/>
      <c r="P242" s="239"/>
    </row>
    <row r="243" spans="7:16" s="39" customFormat="1" x14ac:dyDescent="0.25">
      <c r="G243" s="239"/>
      <c r="H243" s="239"/>
      <c r="I243" s="239"/>
      <c r="J243" s="239"/>
      <c r="K243" s="239"/>
      <c r="L243" s="291"/>
      <c r="M243" s="248"/>
      <c r="N243" s="239"/>
      <c r="O243" s="239"/>
      <c r="P243" s="239"/>
    </row>
    <row r="244" spans="7:16" s="39" customFormat="1" x14ac:dyDescent="0.25">
      <c r="G244" s="239"/>
      <c r="H244" s="239"/>
      <c r="I244" s="239"/>
      <c r="J244" s="239"/>
      <c r="K244" s="239"/>
      <c r="L244" s="291"/>
      <c r="M244" s="248"/>
      <c r="N244" s="239"/>
      <c r="O244" s="239"/>
      <c r="P244" s="239"/>
    </row>
    <row r="245" spans="7:16" s="39" customFormat="1" x14ac:dyDescent="0.25">
      <c r="G245" s="239"/>
      <c r="H245" s="239"/>
      <c r="I245" s="239"/>
      <c r="J245" s="239"/>
      <c r="K245" s="239"/>
      <c r="L245" s="291"/>
      <c r="M245" s="248"/>
      <c r="N245" s="239"/>
      <c r="O245" s="239"/>
      <c r="P245" s="239"/>
    </row>
    <row r="246" spans="7:16" s="39" customFormat="1" x14ac:dyDescent="0.25">
      <c r="G246" s="239"/>
      <c r="H246" s="239"/>
      <c r="I246" s="239"/>
      <c r="J246" s="239"/>
      <c r="K246" s="239"/>
      <c r="L246" s="291"/>
      <c r="M246" s="248"/>
      <c r="N246" s="239"/>
      <c r="O246" s="239"/>
      <c r="P246" s="239"/>
    </row>
    <row r="247" spans="7:16" s="39" customFormat="1" x14ac:dyDescent="0.25">
      <c r="G247" s="239"/>
      <c r="H247" s="239"/>
      <c r="I247" s="239"/>
      <c r="J247" s="239"/>
      <c r="K247" s="239"/>
      <c r="L247" s="291"/>
      <c r="M247" s="248"/>
      <c r="N247" s="239"/>
      <c r="O247" s="239"/>
      <c r="P247" s="239"/>
    </row>
    <row r="248" spans="7:16" s="39" customFormat="1" x14ac:dyDescent="0.25">
      <c r="G248" s="239"/>
      <c r="H248" s="239"/>
      <c r="I248" s="239"/>
      <c r="J248" s="239"/>
      <c r="K248" s="239"/>
      <c r="L248" s="291"/>
      <c r="M248" s="248"/>
      <c r="N248" s="239"/>
      <c r="O248" s="239"/>
      <c r="P248" s="239"/>
    </row>
    <row r="249" spans="7:16" s="39" customFormat="1" x14ac:dyDescent="0.25">
      <c r="G249" s="239"/>
      <c r="H249" s="239"/>
      <c r="I249" s="239"/>
      <c r="J249" s="239"/>
      <c r="K249" s="239"/>
      <c r="L249" s="291"/>
      <c r="M249" s="248"/>
      <c r="N249" s="239"/>
      <c r="O249" s="239"/>
      <c r="P249" s="239"/>
    </row>
    <row r="250" spans="7:16" s="39" customFormat="1" x14ac:dyDescent="0.25">
      <c r="G250" s="239"/>
      <c r="H250" s="239"/>
      <c r="I250" s="239"/>
      <c r="J250" s="239"/>
      <c r="K250" s="239"/>
      <c r="L250" s="291"/>
      <c r="M250" s="248"/>
      <c r="N250" s="239"/>
      <c r="O250" s="239"/>
      <c r="P250" s="239"/>
    </row>
    <row r="251" spans="7:16" s="39" customFormat="1" x14ac:dyDescent="0.25">
      <c r="G251" s="239"/>
      <c r="H251" s="239"/>
      <c r="I251" s="239"/>
      <c r="J251" s="239"/>
      <c r="K251" s="239"/>
      <c r="L251" s="291"/>
      <c r="M251" s="248"/>
      <c r="N251" s="239"/>
      <c r="O251" s="239"/>
      <c r="P251" s="239"/>
    </row>
    <row r="252" spans="7:16" s="39" customFormat="1" x14ac:dyDescent="0.25">
      <c r="G252" s="239"/>
      <c r="H252" s="239"/>
      <c r="I252" s="239"/>
      <c r="J252" s="239"/>
      <c r="K252" s="239"/>
      <c r="L252" s="291"/>
      <c r="M252" s="248"/>
      <c r="N252" s="239"/>
      <c r="O252" s="239"/>
      <c r="P252" s="239"/>
    </row>
    <row r="253" spans="7:16" s="39" customFormat="1" x14ac:dyDescent="0.25">
      <c r="G253" s="239"/>
      <c r="H253" s="239"/>
      <c r="I253" s="239"/>
      <c r="J253" s="239"/>
      <c r="K253" s="239"/>
      <c r="L253" s="291"/>
      <c r="M253" s="248"/>
      <c r="N253" s="239"/>
      <c r="O253" s="239"/>
      <c r="P253" s="239"/>
    </row>
    <row r="254" spans="7:16" s="39" customFormat="1" x14ac:dyDescent="0.25">
      <c r="G254" s="239"/>
      <c r="H254" s="239"/>
      <c r="I254" s="239"/>
      <c r="J254" s="239"/>
      <c r="K254" s="239"/>
      <c r="L254" s="291"/>
      <c r="M254" s="248"/>
      <c r="N254" s="239"/>
      <c r="O254" s="239"/>
      <c r="P254" s="239"/>
    </row>
    <row r="255" spans="7:16" s="39" customFormat="1" x14ac:dyDescent="0.25">
      <c r="G255" s="239"/>
      <c r="H255" s="239"/>
      <c r="I255" s="239"/>
      <c r="J255" s="239"/>
      <c r="K255" s="239"/>
      <c r="L255" s="291"/>
      <c r="M255" s="248"/>
      <c r="N255" s="239"/>
      <c r="O255" s="239"/>
      <c r="P255" s="239"/>
    </row>
    <row r="256" spans="7:16" s="39" customFormat="1" x14ac:dyDescent="0.25">
      <c r="G256" s="239"/>
      <c r="H256" s="239"/>
      <c r="I256" s="239"/>
      <c r="J256" s="239"/>
      <c r="K256" s="239"/>
      <c r="L256" s="291"/>
      <c r="M256" s="248"/>
      <c r="N256" s="239"/>
      <c r="O256" s="239"/>
      <c r="P256" s="239"/>
    </row>
    <row r="257" spans="7:16" s="39" customFormat="1" x14ac:dyDescent="0.25">
      <c r="G257" s="239"/>
      <c r="H257" s="239"/>
      <c r="I257" s="239"/>
      <c r="J257" s="239"/>
      <c r="K257" s="239"/>
      <c r="L257" s="291"/>
      <c r="M257" s="248"/>
      <c r="N257" s="239"/>
      <c r="O257" s="239"/>
      <c r="P257" s="239"/>
    </row>
    <row r="258" spans="7:16" s="39" customFormat="1" x14ac:dyDescent="0.25">
      <c r="G258" s="239"/>
      <c r="H258" s="239"/>
      <c r="I258" s="239"/>
      <c r="J258" s="239"/>
      <c r="K258" s="239"/>
      <c r="L258" s="291"/>
      <c r="M258" s="248"/>
      <c r="N258" s="239"/>
      <c r="O258" s="239"/>
      <c r="P258" s="239"/>
    </row>
    <row r="259" spans="7:16" s="39" customFormat="1" x14ac:dyDescent="0.25">
      <c r="G259" s="239"/>
      <c r="H259" s="239"/>
      <c r="I259" s="239"/>
      <c r="J259" s="239"/>
      <c r="K259" s="239"/>
      <c r="L259" s="291"/>
      <c r="M259" s="248"/>
      <c r="N259" s="239"/>
      <c r="O259" s="239"/>
      <c r="P259" s="239"/>
    </row>
    <row r="260" spans="7:16" s="39" customFormat="1" x14ac:dyDescent="0.25">
      <c r="G260" s="239"/>
      <c r="H260" s="239"/>
      <c r="I260" s="239"/>
      <c r="J260" s="239"/>
      <c r="K260" s="239"/>
      <c r="L260" s="291"/>
      <c r="M260" s="248"/>
      <c r="N260" s="239"/>
      <c r="O260" s="239"/>
      <c r="P260" s="239"/>
    </row>
    <row r="261" spans="7:16" s="39" customFormat="1" x14ac:dyDescent="0.25">
      <c r="G261" s="239"/>
      <c r="H261" s="239"/>
      <c r="I261" s="239"/>
      <c r="J261" s="239"/>
      <c r="K261" s="239"/>
      <c r="L261" s="291"/>
      <c r="M261" s="248"/>
      <c r="N261" s="239"/>
      <c r="O261" s="239"/>
      <c r="P261" s="239"/>
    </row>
    <row r="262" spans="7:16" s="39" customFormat="1" x14ac:dyDescent="0.25">
      <c r="G262" s="239"/>
      <c r="H262" s="239"/>
      <c r="I262" s="239"/>
      <c r="J262" s="239"/>
      <c r="K262" s="239"/>
      <c r="L262" s="291"/>
      <c r="M262" s="248"/>
      <c r="N262" s="239"/>
      <c r="O262" s="239"/>
      <c r="P262" s="239"/>
    </row>
    <row r="263" spans="7:16" s="39" customFormat="1" x14ac:dyDescent="0.25">
      <c r="G263" s="239"/>
      <c r="H263" s="239"/>
      <c r="I263" s="239"/>
      <c r="J263" s="239"/>
      <c r="K263" s="239"/>
      <c r="L263" s="291"/>
      <c r="M263" s="248"/>
      <c r="N263" s="239"/>
      <c r="O263" s="239"/>
      <c r="P263" s="239"/>
    </row>
    <row r="264" spans="7:16" s="39" customFormat="1" x14ac:dyDescent="0.25">
      <c r="G264" s="239"/>
      <c r="H264" s="239"/>
      <c r="I264" s="239"/>
      <c r="J264" s="239"/>
      <c r="K264" s="239"/>
      <c r="L264" s="291"/>
      <c r="M264" s="248"/>
      <c r="N264" s="239"/>
      <c r="O264" s="239"/>
      <c r="P264" s="239"/>
    </row>
    <row r="265" spans="7:16" s="39" customFormat="1" x14ac:dyDescent="0.25">
      <c r="G265" s="239"/>
      <c r="H265" s="239"/>
      <c r="I265" s="239"/>
      <c r="J265" s="239"/>
      <c r="K265" s="239"/>
      <c r="L265" s="291"/>
      <c r="M265" s="248"/>
      <c r="N265" s="239"/>
      <c r="O265" s="239"/>
      <c r="P265" s="239"/>
    </row>
    <row r="266" spans="7:16" s="39" customFormat="1" x14ac:dyDescent="0.25">
      <c r="G266" s="239"/>
      <c r="H266" s="239"/>
      <c r="I266" s="239"/>
      <c r="J266" s="239"/>
      <c r="K266" s="239"/>
      <c r="L266" s="291"/>
      <c r="M266" s="248"/>
      <c r="N266" s="239"/>
      <c r="O266" s="239"/>
      <c r="P266" s="239"/>
    </row>
    <row r="267" spans="7:16" s="39" customFormat="1" x14ac:dyDescent="0.25">
      <c r="G267" s="239"/>
      <c r="H267" s="239"/>
      <c r="I267" s="239"/>
      <c r="J267" s="239"/>
      <c r="K267" s="239"/>
      <c r="L267" s="291"/>
      <c r="M267" s="248"/>
      <c r="N267" s="239"/>
      <c r="O267" s="239"/>
      <c r="P267" s="239"/>
    </row>
    <row r="268" spans="7:16" s="39" customFormat="1" x14ac:dyDescent="0.25">
      <c r="G268" s="239"/>
      <c r="H268" s="239"/>
      <c r="I268" s="239"/>
      <c r="J268" s="239"/>
      <c r="K268" s="239"/>
      <c r="L268" s="291"/>
      <c r="M268" s="248"/>
      <c r="N268" s="239"/>
      <c r="O268" s="239"/>
      <c r="P268" s="239"/>
    </row>
    <row r="269" spans="7:16" s="39" customFormat="1" x14ac:dyDescent="0.25">
      <c r="G269" s="239"/>
      <c r="H269" s="239"/>
      <c r="I269" s="239"/>
      <c r="J269" s="239"/>
      <c r="K269" s="239"/>
      <c r="L269" s="291"/>
      <c r="M269" s="248"/>
      <c r="N269" s="239"/>
      <c r="O269" s="239"/>
      <c r="P269" s="239"/>
    </row>
    <row r="270" spans="7:16" s="39" customFormat="1" x14ac:dyDescent="0.25">
      <c r="G270" s="239"/>
      <c r="H270" s="239"/>
      <c r="I270" s="239"/>
      <c r="J270" s="239"/>
      <c r="K270" s="239"/>
      <c r="L270" s="291"/>
      <c r="M270" s="248"/>
      <c r="N270" s="239"/>
      <c r="O270" s="239"/>
      <c r="P270" s="239"/>
    </row>
    <row r="271" spans="7:16" s="39" customFormat="1" x14ac:dyDescent="0.25">
      <c r="G271" s="239"/>
      <c r="H271" s="239"/>
      <c r="I271" s="239"/>
      <c r="J271" s="239"/>
      <c r="K271" s="239"/>
      <c r="L271" s="291"/>
      <c r="M271" s="248"/>
      <c r="N271" s="239"/>
      <c r="O271" s="239"/>
      <c r="P271" s="239"/>
    </row>
    <row r="272" spans="7:16" s="39" customFormat="1" x14ac:dyDescent="0.25">
      <c r="G272" s="239"/>
      <c r="H272" s="239"/>
      <c r="I272" s="239"/>
      <c r="J272" s="239"/>
      <c r="K272" s="239"/>
      <c r="L272" s="291"/>
      <c r="M272" s="248"/>
      <c r="N272" s="239"/>
      <c r="O272" s="239"/>
      <c r="P272" s="239"/>
    </row>
    <row r="273" spans="7:16" s="39" customFormat="1" x14ac:dyDescent="0.25">
      <c r="G273" s="239"/>
      <c r="H273" s="239"/>
      <c r="I273" s="239"/>
      <c r="J273" s="239"/>
      <c r="K273" s="239"/>
      <c r="L273" s="291"/>
      <c r="M273" s="248"/>
      <c r="N273" s="239"/>
      <c r="O273" s="239"/>
      <c r="P273" s="239"/>
    </row>
    <row r="274" spans="7:16" s="39" customFormat="1" x14ac:dyDescent="0.25">
      <c r="G274" s="239"/>
      <c r="H274" s="239"/>
      <c r="I274" s="239"/>
      <c r="J274" s="239"/>
      <c r="K274" s="239"/>
      <c r="L274" s="291"/>
      <c r="M274" s="248"/>
      <c r="N274" s="239"/>
      <c r="O274" s="239"/>
      <c r="P274" s="239"/>
    </row>
    <row r="275" spans="7:16" s="39" customFormat="1" x14ac:dyDescent="0.25">
      <c r="G275" s="239"/>
      <c r="H275" s="239"/>
      <c r="I275" s="239"/>
      <c r="J275" s="239"/>
      <c r="K275" s="239"/>
      <c r="L275" s="291"/>
      <c r="M275" s="248"/>
      <c r="N275" s="239"/>
      <c r="O275" s="239"/>
      <c r="P275" s="239"/>
    </row>
    <row r="276" spans="7:16" s="39" customFormat="1" x14ac:dyDescent="0.25">
      <c r="G276" s="239"/>
      <c r="H276" s="239"/>
      <c r="I276" s="239"/>
      <c r="J276" s="239"/>
      <c r="K276" s="239"/>
      <c r="L276" s="291"/>
      <c r="M276" s="248"/>
      <c r="N276" s="239"/>
      <c r="O276" s="239"/>
      <c r="P276" s="239"/>
    </row>
    <row r="277" spans="7:16" s="39" customFormat="1" x14ac:dyDescent="0.25">
      <c r="G277" s="239"/>
      <c r="H277" s="239"/>
      <c r="I277" s="239"/>
      <c r="J277" s="239"/>
      <c r="K277" s="239"/>
      <c r="L277" s="291"/>
      <c r="M277" s="248"/>
      <c r="N277" s="239"/>
      <c r="O277" s="239"/>
      <c r="P277" s="239"/>
    </row>
    <row r="278" spans="7:16" s="39" customFormat="1" x14ac:dyDescent="0.25">
      <c r="G278" s="239"/>
      <c r="H278" s="239"/>
      <c r="I278" s="239"/>
      <c r="J278" s="239"/>
      <c r="K278" s="239"/>
      <c r="L278" s="291"/>
      <c r="M278" s="248"/>
      <c r="N278" s="239"/>
      <c r="O278" s="239"/>
      <c r="P278" s="239"/>
    </row>
    <row r="279" spans="7:16" s="39" customFormat="1" x14ac:dyDescent="0.25">
      <c r="G279" s="239"/>
      <c r="H279" s="239"/>
      <c r="I279" s="239"/>
      <c r="J279" s="239"/>
      <c r="K279" s="239"/>
      <c r="L279" s="291"/>
      <c r="M279" s="248"/>
      <c r="N279" s="239"/>
      <c r="O279" s="239"/>
      <c r="P279" s="239"/>
    </row>
    <row r="280" spans="7:16" s="39" customFormat="1" x14ac:dyDescent="0.25">
      <c r="G280" s="239"/>
      <c r="H280" s="239"/>
      <c r="I280" s="239"/>
      <c r="J280" s="239"/>
      <c r="K280" s="239"/>
      <c r="L280" s="291"/>
      <c r="M280" s="248"/>
      <c r="N280" s="239"/>
      <c r="O280" s="239"/>
      <c r="P280" s="239"/>
    </row>
    <row r="281" spans="7:16" s="39" customFormat="1" x14ac:dyDescent="0.25">
      <c r="G281" s="239"/>
      <c r="H281" s="239"/>
      <c r="I281" s="239"/>
      <c r="J281" s="239"/>
      <c r="K281" s="239"/>
      <c r="L281" s="291"/>
      <c r="M281" s="248"/>
      <c r="N281" s="239"/>
      <c r="O281" s="239"/>
      <c r="P281" s="239"/>
    </row>
    <row r="282" spans="7:16" s="39" customFormat="1" x14ac:dyDescent="0.25">
      <c r="G282" s="239"/>
      <c r="H282" s="239"/>
      <c r="I282" s="239"/>
      <c r="J282" s="239"/>
      <c r="K282" s="239"/>
      <c r="L282" s="291"/>
      <c r="M282" s="248"/>
      <c r="N282" s="239"/>
      <c r="O282" s="239"/>
      <c r="P282" s="239"/>
    </row>
    <row r="283" spans="7:16" s="39" customFormat="1" x14ac:dyDescent="0.25">
      <c r="G283" s="239"/>
      <c r="H283" s="239"/>
      <c r="I283" s="239"/>
      <c r="J283" s="239"/>
      <c r="K283" s="239"/>
      <c r="L283" s="291"/>
      <c r="M283" s="248"/>
      <c r="N283" s="239"/>
      <c r="O283" s="239"/>
      <c r="P283" s="239"/>
    </row>
    <row r="284" spans="7:16" s="39" customFormat="1" x14ac:dyDescent="0.25">
      <c r="G284" s="239"/>
      <c r="H284" s="239"/>
      <c r="I284" s="239"/>
      <c r="J284" s="239"/>
      <c r="K284" s="239"/>
      <c r="L284" s="291"/>
      <c r="M284" s="248"/>
      <c r="N284" s="239"/>
      <c r="O284" s="239"/>
      <c r="P284" s="239"/>
    </row>
    <row r="285" spans="7:16" s="39" customFormat="1" x14ac:dyDescent="0.25">
      <c r="G285" s="239"/>
      <c r="H285" s="239"/>
      <c r="I285" s="239"/>
      <c r="J285" s="239"/>
      <c r="K285" s="239"/>
      <c r="L285" s="291"/>
      <c r="M285" s="248"/>
      <c r="N285" s="239"/>
      <c r="O285" s="239"/>
      <c r="P285" s="239"/>
    </row>
    <row r="286" spans="7:16" s="39" customFormat="1" x14ac:dyDescent="0.25">
      <c r="G286" s="239"/>
      <c r="H286" s="239"/>
      <c r="I286" s="239"/>
      <c r="J286" s="239"/>
      <c r="K286" s="239"/>
      <c r="L286" s="291"/>
      <c r="M286" s="248"/>
      <c r="N286" s="239"/>
      <c r="O286" s="239"/>
      <c r="P286" s="239"/>
    </row>
    <row r="287" spans="7:16" s="39" customFormat="1" x14ac:dyDescent="0.25">
      <c r="G287" s="239"/>
      <c r="H287" s="239"/>
      <c r="I287" s="239"/>
      <c r="J287" s="239"/>
      <c r="K287" s="239"/>
      <c r="L287" s="291"/>
      <c r="M287" s="248"/>
      <c r="N287" s="239"/>
      <c r="O287" s="239"/>
      <c r="P287" s="239"/>
    </row>
    <row r="288" spans="7:16" s="39" customFormat="1" x14ac:dyDescent="0.25">
      <c r="G288" s="239"/>
      <c r="H288" s="239"/>
      <c r="I288" s="239"/>
      <c r="J288" s="239"/>
      <c r="K288" s="239"/>
      <c r="L288" s="291"/>
      <c r="M288" s="248"/>
      <c r="N288" s="239"/>
      <c r="O288" s="239"/>
      <c r="P288" s="239"/>
    </row>
    <row r="289" spans="7:16" s="39" customFormat="1" x14ac:dyDescent="0.25">
      <c r="G289" s="239"/>
      <c r="H289" s="239"/>
      <c r="I289" s="239"/>
      <c r="J289" s="239"/>
      <c r="K289" s="239"/>
      <c r="L289" s="291"/>
      <c r="M289" s="248"/>
      <c r="N289" s="239"/>
      <c r="O289" s="239"/>
      <c r="P289" s="239"/>
    </row>
    <row r="290" spans="7:16" s="39" customFormat="1" x14ac:dyDescent="0.25">
      <c r="G290" s="239"/>
      <c r="H290" s="239"/>
      <c r="I290" s="239"/>
      <c r="J290" s="239"/>
      <c r="K290" s="239"/>
      <c r="L290" s="291"/>
      <c r="M290" s="248"/>
      <c r="N290" s="239"/>
      <c r="O290" s="239"/>
      <c r="P290" s="239"/>
    </row>
    <row r="291" spans="7:16" s="39" customFormat="1" x14ac:dyDescent="0.25">
      <c r="G291" s="239"/>
      <c r="H291" s="239"/>
      <c r="I291" s="239"/>
      <c r="J291" s="239"/>
      <c r="K291" s="239"/>
      <c r="L291" s="291"/>
      <c r="M291" s="248"/>
      <c r="N291" s="239"/>
      <c r="O291" s="239"/>
      <c r="P291" s="239"/>
    </row>
    <row r="292" spans="7:16" s="39" customFormat="1" x14ac:dyDescent="0.25">
      <c r="G292" s="239"/>
      <c r="H292" s="239"/>
      <c r="I292" s="239"/>
      <c r="J292" s="239"/>
      <c r="K292" s="239"/>
      <c r="L292" s="291"/>
      <c r="M292" s="248"/>
      <c r="N292" s="239"/>
      <c r="O292" s="239"/>
      <c r="P292" s="239"/>
    </row>
    <row r="293" spans="7:16" s="39" customFormat="1" x14ac:dyDescent="0.25">
      <c r="G293" s="239"/>
      <c r="H293" s="239"/>
      <c r="I293" s="239"/>
      <c r="J293" s="239"/>
      <c r="K293" s="239"/>
      <c r="L293" s="291"/>
      <c r="M293" s="248"/>
      <c r="N293" s="239"/>
      <c r="O293" s="239"/>
      <c r="P293" s="239"/>
    </row>
    <row r="294" spans="7:16" s="39" customFormat="1" x14ac:dyDescent="0.25">
      <c r="G294" s="239"/>
      <c r="H294" s="239"/>
      <c r="I294" s="239"/>
      <c r="J294" s="239"/>
      <c r="K294" s="239"/>
      <c r="L294" s="291"/>
      <c r="M294" s="248"/>
      <c r="N294" s="239"/>
      <c r="O294" s="239"/>
      <c r="P294" s="239"/>
    </row>
    <row r="295" spans="7:16" s="39" customFormat="1" x14ac:dyDescent="0.25">
      <c r="G295" s="239"/>
      <c r="H295" s="239"/>
      <c r="I295" s="239"/>
      <c r="J295" s="239"/>
      <c r="K295" s="239"/>
      <c r="L295" s="291"/>
      <c r="M295" s="248"/>
      <c r="N295" s="239"/>
      <c r="O295" s="239"/>
      <c r="P295" s="239"/>
    </row>
    <row r="296" spans="7:16" s="39" customFormat="1" x14ac:dyDescent="0.25">
      <c r="G296" s="239"/>
      <c r="H296" s="239"/>
      <c r="I296" s="239"/>
      <c r="J296" s="239"/>
      <c r="K296" s="239"/>
      <c r="L296" s="291"/>
      <c r="M296" s="248"/>
      <c r="N296" s="239"/>
      <c r="O296" s="239"/>
      <c r="P296" s="239"/>
    </row>
    <row r="297" spans="7:16" s="39" customFormat="1" x14ac:dyDescent="0.25">
      <c r="G297" s="239"/>
      <c r="H297" s="239"/>
      <c r="I297" s="239"/>
      <c r="J297" s="239"/>
      <c r="K297" s="239"/>
      <c r="L297" s="291"/>
      <c r="M297" s="248"/>
      <c r="N297" s="239"/>
      <c r="O297" s="239"/>
      <c r="P297" s="239"/>
    </row>
    <row r="298" spans="7:16" s="39" customFormat="1" x14ac:dyDescent="0.25">
      <c r="G298" s="239"/>
      <c r="H298" s="239"/>
      <c r="I298" s="239"/>
      <c r="J298" s="239"/>
      <c r="K298" s="239"/>
      <c r="L298" s="291"/>
      <c r="M298" s="248"/>
      <c r="N298" s="239"/>
      <c r="O298" s="239"/>
      <c r="P298" s="239"/>
    </row>
    <row r="299" spans="7:16" s="39" customFormat="1" x14ac:dyDescent="0.25">
      <c r="G299" s="239"/>
      <c r="H299" s="239"/>
      <c r="I299" s="239"/>
      <c r="J299" s="239"/>
      <c r="K299" s="239"/>
      <c r="L299" s="291"/>
      <c r="M299" s="248"/>
      <c r="N299" s="239"/>
      <c r="O299" s="239"/>
      <c r="P299" s="239"/>
    </row>
    <row r="300" spans="7:16" s="39" customFormat="1" x14ac:dyDescent="0.25">
      <c r="G300" s="239"/>
      <c r="H300" s="239"/>
      <c r="I300" s="239"/>
      <c r="J300" s="239"/>
      <c r="K300" s="239"/>
      <c r="L300" s="291"/>
      <c r="M300" s="248"/>
      <c r="N300" s="239"/>
      <c r="O300" s="239"/>
      <c r="P300" s="239"/>
    </row>
    <row r="301" spans="7:16" s="39" customFormat="1" x14ac:dyDescent="0.25">
      <c r="G301" s="239"/>
      <c r="H301" s="239"/>
      <c r="I301" s="239"/>
      <c r="J301" s="239"/>
      <c r="K301" s="239"/>
      <c r="L301" s="291"/>
      <c r="M301" s="248"/>
      <c r="N301" s="239"/>
      <c r="O301" s="239"/>
      <c r="P301" s="239"/>
    </row>
    <row r="302" spans="7:16" s="39" customFormat="1" x14ac:dyDescent="0.25">
      <c r="G302" s="239"/>
      <c r="H302" s="239"/>
      <c r="I302" s="239"/>
      <c r="J302" s="239"/>
      <c r="K302" s="239"/>
      <c r="L302" s="291"/>
      <c r="M302" s="248"/>
      <c r="N302" s="239"/>
      <c r="O302" s="239"/>
      <c r="P302" s="239"/>
    </row>
    <row r="303" spans="7:16" s="39" customFormat="1" x14ac:dyDescent="0.25">
      <c r="G303" s="239"/>
      <c r="H303" s="239"/>
      <c r="I303" s="239"/>
      <c r="J303" s="239"/>
      <c r="K303" s="239"/>
      <c r="L303" s="291"/>
      <c r="M303" s="248"/>
      <c r="N303" s="239"/>
      <c r="O303" s="239"/>
      <c r="P303" s="239"/>
    </row>
    <row r="304" spans="7:16" s="39" customFormat="1" x14ac:dyDescent="0.25">
      <c r="G304" s="239"/>
      <c r="H304" s="239"/>
      <c r="I304" s="239"/>
      <c r="J304" s="239"/>
      <c r="K304" s="239"/>
      <c r="L304" s="291"/>
      <c r="M304" s="248"/>
      <c r="N304" s="239"/>
      <c r="O304" s="239"/>
      <c r="P304" s="239"/>
    </row>
    <row r="305" spans="7:16" s="39" customFormat="1" x14ac:dyDescent="0.25">
      <c r="G305" s="239"/>
      <c r="H305" s="239"/>
      <c r="I305" s="239"/>
      <c r="J305" s="239"/>
      <c r="K305" s="239"/>
      <c r="L305" s="291"/>
      <c r="M305" s="248"/>
      <c r="N305" s="239"/>
      <c r="O305" s="239"/>
      <c r="P305" s="239"/>
    </row>
    <row r="306" spans="7:16" s="39" customFormat="1" x14ac:dyDescent="0.25">
      <c r="G306" s="239"/>
      <c r="H306" s="239"/>
      <c r="I306" s="239"/>
      <c r="J306" s="239"/>
      <c r="K306" s="239"/>
      <c r="L306" s="291"/>
      <c r="M306" s="248"/>
      <c r="N306" s="239"/>
      <c r="O306" s="239"/>
      <c r="P306" s="239"/>
    </row>
    <row r="307" spans="7:16" s="39" customFormat="1" x14ac:dyDescent="0.25">
      <c r="G307" s="239"/>
      <c r="H307" s="239"/>
      <c r="I307" s="239"/>
      <c r="J307" s="239"/>
      <c r="K307" s="239"/>
      <c r="L307" s="291"/>
      <c r="M307" s="248"/>
      <c r="N307" s="239"/>
      <c r="O307" s="239"/>
      <c r="P307" s="239"/>
    </row>
    <row r="308" spans="7:16" s="39" customFormat="1" x14ac:dyDescent="0.25">
      <c r="G308" s="239"/>
      <c r="H308" s="239"/>
      <c r="I308" s="239"/>
      <c r="J308" s="239"/>
      <c r="K308" s="239"/>
      <c r="L308" s="291"/>
      <c r="M308" s="248"/>
      <c r="N308" s="239"/>
      <c r="O308" s="239"/>
      <c r="P308" s="239"/>
    </row>
    <row r="309" spans="7:16" s="39" customFormat="1" x14ac:dyDescent="0.25">
      <c r="G309" s="239"/>
      <c r="H309" s="239"/>
      <c r="I309" s="239"/>
      <c r="J309" s="239"/>
      <c r="K309" s="239"/>
      <c r="L309" s="291"/>
      <c r="M309" s="248"/>
      <c r="N309" s="239"/>
      <c r="O309" s="239"/>
      <c r="P309" s="239"/>
    </row>
    <row r="310" spans="7:16" s="39" customFormat="1" x14ac:dyDescent="0.25">
      <c r="G310" s="239"/>
      <c r="H310" s="239"/>
      <c r="I310" s="239"/>
      <c r="J310" s="239"/>
      <c r="K310" s="239"/>
      <c r="L310" s="291"/>
      <c r="M310" s="248"/>
      <c r="N310" s="239"/>
      <c r="O310" s="239"/>
      <c r="P310" s="239"/>
    </row>
    <row r="311" spans="7:16" s="39" customFormat="1" x14ac:dyDescent="0.25">
      <c r="G311" s="239"/>
      <c r="H311" s="239"/>
      <c r="I311" s="239"/>
      <c r="J311" s="239"/>
      <c r="K311" s="239"/>
      <c r="L311" s="291"/>
      <c r="M311" s="248"/>
      <c r="N311" s="239"/>
      <c r="O311" s="239"/>
      <c r="P311" s="239"/>
    </row>
    <row r="312" spans="7:16" s="39" customFormat="1" x14ac:dyDescent="0.25">
      <c r="G312" s="239"/>
      <c r="H312" s="239"/>
      <c r="I312" s="239"/>
      <c r="J312" s="239"/>
      <c r="K312" s="239"/>
      <c r="L312" s="291"/>
      <c r="M312" s="248"/>
      <c r="N312" s="239"/>
      <c r="O312" s="239"/>
      <c r="P312" s="239"/>
    </row>
    <row r="313" spans="7:16" s="39" customFormat="1" x14ac:dyDescent="0.25">
      <c r="G313" s="239"/>
      <c r="H313" s="239"/>
      <c r="I313" s="239"/>
      <c r="J313" s="239"/>
      <c r="K313" s="239"/>
      <c r="L313" s="291"/>
      <c r="M313" s="248"/>
      <c r="N313" s="239"/>
      <c r="O313" s="239"/>
      <c r="P313" s="239"/>
    </row>
    <row r="314" spans="7:16" s="39" customFormat="1" x14ac:dyDescent="0.25">
      <c r="G314" s="239"/>
      <c r="H314" s="239"/>
      <c r="I314" s="239"/>
      <c r="J314" s="239"/>
      <c r="K314" s="239"/>
      <c r="L314" s="291"/>
      <c r="M314" s="248"/>
      <c r="N314" s="239"/>
      <c r="O314" s="239"/>
      <c r="P314" s="239"/>
    </row>
    <row r="315" spans="7:16" s="39" customFormat="1" x14ac:dyDescent="0.25">
      <c r="G315" s="239"/>
      <c r="H315" s="239"/>
      <c r="I315" s="239"/>
      <c r="J315" s="239"/>
      <c r="K315" s="239"/>
      <c r="L315" s="291"/>
      <c r="M315" s="248"/>
      <c r="N315" s="239"/>
      <c r="O315" s="239"/>
      <c r="P315" s="239"/>
    </row>
    <row r="316" spans="7:16" s="39" customFormat="1" x14ac:dyDescent="0.25">
      <c r="G316" s="239"/>
      <c r="H316" s="239"/>
      <c r="I316" s="239"/>
      <c r="J316" s="239"/>
      <c r="K316" s="239"/>
      <c r="L316" s="291"/>
      <c r="M316" s="248"/>
      <c r="N316" s="239"/>
      <c r="O316" s="239"/>
      <c r="P316" s="239"/>
    </row>
    <row r="317" spans="7:16" s="39" customFormat="1" x14ac:dyDescent="0.25">
      <c r="G317" s="239"/>
      <c r="H317" s="239"/>
      <c r="I317" s="239"/>
      <c r="J317" s="239"/>
      <c r="K317" s="239"/>
      <c r="L317" s="291"/>
      <c r="M317" s="248"/>
      <c r="N317" s="239"/>
      <c r="O317" s="239"/>
      <c r="P317" s="239"/>
    </row>
    <row r="318" spans="7:16" s="39" customFormat="1" x14ac:dyDescent="0.25">
      <c r="G318" s="239"/>
      <c r="H318" s="239"/>
      <c r="I318" s="239"/>
      <c r="J318" s="239"/>
      <c r="K318" s="239"/>
      <c r="L318" s="291"/>
      <c r="M318" s="248"/>
      <c r="N318" s="239"/>
      <c r="O318" s="239"/>
      <c r="P318" s="239"/>
    </row>
    <row r="319" spans="7:16" s="39" customFormat="1" x14ac:dyDescent="0.25">
      <c r="G319" s="239"/>
      <c r="H319" s="239"/>
      <c r="I319" s="239"/>
      <c r="J319" s="239"/>
      <c r="K319" s="239"/>
      <c r="L319" s="291"/>
      <c r="M319" s="248"/>
      <c r="N319" s="239"/>
      <c r="O319" s="239"/>
      <c r="P319" s="239"/>
    </row>
    <row r="320" spans="7:16" s="39" customFormat="1" x14ac:dyDescent="0.25">
      <c r="G320" s="239"/>
      <c r="H320" s="239"/>
      <c r="I320" s="239"/>
      <c r="J320" s="239"/>
      <c r="K320" s="239"/>
      <c r="L320" s="291"/>
      <c r="M320" s="248"/>
      <c r="N320" s="239"/>
      <c r="O320" s="239"/>
      <c r="P320" s="239"/>
    </row>
    <row r="321" spans="7:16" s="39" customFormat="1" x14ac:dyDescent="0.25">
      <c r="G321" s="239"/>
      <c r="H321" s="239"/>
      <c r="I321" s="239"/>
      <c r="J321" s="239"/>
      <c r="K321" s="239"/>
      <c r="L321" s="291"/>
      <c r="M321" s="248"/>
      <c r="N321" s="239"/>
      <c r="O321" s="239"/>
      <c r="P321" s="239"/>
    </row>
    <row r="322" spans="7:16" s="39" customFormat="1" x14ac:dyDescent="0.25">
      <c r="G322" s="239"/>
      <c r="H322" s="239"/>
      <c r="I322" s="239"/>
      <c r="J322" s="239"/>
      <c r="K322" s="239"/>
      <c r="L322" s="291"/>
      <c r="M322" s="248"/>
      <c r="N322" s="239"/>
      <c r="O322" s="239"/>
      <c r="P322" s="239"/>
    </row>
    <row r="323" spans="7:16" s="39" customFormat="1" x14ac:dyDescent="0.25">
      <c r="G323" s="239"/>
      <c r="H323" s="239"/>
      <c r="I323" s="239"/>
      <c r="J323" s="239"/>
      <c r="K323" s="239"/>
      <c r="L323" s="291"/>
      <c r="M323" s="248"/>
      <c r="N323" s="239"/>
      <c r="O323" s="239"/>
      <c r="P323" s="239"/>
    </row>
    <row r="324" spans="7:16" s="39" customFormat="1" x14ac:dyDescent="0.25">
      <c r="G324" s="239"/>
      <c r="H324" s="239"/>
      <c r="I324" s="239"/>
      <c r="J324" s="239"/>
      <c r="K324" s="239"/>
      <c r="L324" s="291"/>
      <c r="M324" s="248"/>
      <c r="N324" s="239"/>
      <c r="O324" s="239"/>
      <c r="P324" s="239"/>
    </row>
    <row r="325" spans="7:16" s="39" customFormat="1" x14ac:dyDescent="0.25">
      <c r="G325" s="239"/>
      <c r="H325" s="239"/>
      <c r="I325" s="239"/>
      <c r="J325" s="239"/>
      <c r="K325" s="239"/>
      <c r="L325" s="291"/>
      <c r="M325" s="248"/>
      <c r="N325" s="239"/>
      <c r="O325" s="239"/>
      <c r="P325" s="239"/>
    </row>
    <row r="326" spans="7:16" s="39" customFormat="1" x14ac:dyDescent="0.25">
      <c r="G326" s="239"/>
      <c r="H326" s="239"/>
      <c r="I326" s="239"/>
      <c r="J326" s="239"/>
      <c r="K326" s="239"/>
      <c r="L326" s="291"/>
      <c r="M326" s="248"/>
      <c r="N326" s="239"/>
      <c r="O326" s="239"/>
      <c r="P326" s="239"/>
    </row>
    <row r="327" spans="7:16" s="39" customFormat="1" x14ac:dyDescent="0.25">
      <c r="G327" s="239"/>
      <c r="H327" s="239"/>
      <c r="I327" s="239"/>
      <c r="J327" s="239"/>
      <c r="K327" s="239"/>
      <c r="L327" s="291"/>
      <c r="M327" s="248"/>
      <c r="N327" s="239"/>
      <c r="O327" s="239"/>
      <c r="P327" s="239"/>
    </row>
    <row r="328" spans="7:16" s="39" customFormat="1" x14ac:dyDescent="0.25">
      <c r="G328" s="239"/>
      <c r="H328" s="239"/>
      <c r="I328" s="239"/>
      <c r="J328" s="239"/>
      <c r="K328" s="239"/>
      <c r="L328" s="291"/>
      <c r="M328" s="248"/>
      <c r="N328" s="239"/>
      <c r="O328" s="239"/>
      <c r="P328" s="239"/>
    </row>
    <row r="329" spans="7:16" s="39" customFormat="1" x14ac:dyDescent="0.25">
      <c r="G329" s="239"/>
      <c r="H329" s="239"/>
      <c r="I329" s="239"/>
      <c r="J329" s="239"/>
      <c r="K329" s="239"/>
      <c r="L329" s="291"/>
      <c r="M329" s="248"/>
      <c r="N329" s="239"/>
      <c r="O329" s="239"/>
      <c r="P329" s="239"/>
    </row>
    <row r="330" spans="7:16" s="39" customFormat="1" x14ac:dyDescent="0.25">
      <c r="G330" s="239"/>
      <c r="H330" s="239"/>
      <c r="I330" s="239"/>
      <c r="J330" s="239"/>
      <c r="K330" s="239"/>
      <c r="L330" s="291"/>
      <c r="M330" s="248"/>
      <c r="N330" s="239"/>
      <c r="O330" s="239"/>
      <c r="P330" s="239"/>
    </row>
    <row r="331" spans="7:16" s="39" customFormat="1" x14ac:dyDescent="0.25">
      <c r="G331" s="239"/>
      <c r="H331" s="239"/>
      <c r="I331" s="239"/>
      <c r="J331" s="239"/>
      <c r="K331" s="239"/>
      <c r="L331" s="291"/>
      <c r="M331" s="248"/>
      <c r="N331" s="239"/>
      <c r="O331" s="239"/>
      <c r="P331" s="239"/>
    </row>
    <row r="332" spans="7:16" s="39" customFormat="1" x14ac:dyDescent="0.25">
      <c r="G332" s="239"/>
      <c r="H332" s="239"/>
      <c r="I332" s="239"/>
      <c r="J332" s="239"/>
      <c r="K332" s="239"/>
      <c r="L332" s="291"/>
      <c r="M332" s="248"/>
      <c r="N332" s="239"/>
      <c r="O332" s="239"/>
      <c r="P332" s="239"/>
    </row>
    <row r="333" spans="7:16" s="39" customFormat="1" x14ac:dyDescent="0.25">
      <c r="G333" s="239"/>
      <c r="H333" s="239"/>
      <c r="I333" s="239"/>
      <c r="J333" s="239"/>
      <c r="K333" s="239"/>
      <c r="L333" s="291"/>
      <c r="M333" s="248"/>
      <c r="N333" s="239"/>
      <c r="O333" s="239"/>
      <c r="P333" s="239"/>
    </row>
    <row r="334" spans="7:16" s="39" customFormat="1" x14ac:dyDescent="0.25">
      <c r="G334" s="239"/>
      <c r="H334" s="239"/>
      <c r="I334" s="239"/>
      <c r="J334" s="239"/>
      <c r="K334" s="239"/>
      <c r="L334" s="291"/>
      <c r="M334" s="248"/>
      <c r="N334" s="239"/>
      <c r="O334" s="239"/>
      <c r="P334" s="239"/>
    </row>
    <row r="335" spans="7:16" s="39" customFormat="1" x14ac:dyDescent="0.25">
      <c r="G335" s="239"/>
      <c r="H335" s="239"/>
      <c r="I335" s="239"/>
      <c r="J335" s="239"/>
      <c r="K335" s="239"/>
      <c r="L335" s="291"/>
      <c r="M335" s="248"/>
      <c r="N335" s="239"/>
      <c r="O335" s="239"/>
      <c r="P335" s="239"/>
    </row>
    <row r="336" spans="7:16" s="39" customFormat="1" x14ac:dyDescent="0.25">
      <c r="G336" s="239"/>
      <c r="H336" s="239"/>
      <c r="I336" s="239"/>
      <c r="J336" s="239"/>
      <c r="K336" s="239"/>
      <c r="L336" s="291"/>
      <c r="M336" s="248"/>
      <c r="N336" s="239"/>
      <c r="O336" s="239"/>
      <c r="P336" s="239"/>
    </row>
    <row r="337" spans="7:16" s="39" customFormat="1" x14ac:dyDescent="0.25">
      <c r="G337" s="239"/>
      <c r="H337" s="239"/>
      <c r="I337" s="239"/>
      <c r="J337" s="239"/>
      <c r="K337" s="239"/>
      <c r="L337" s="291"/>
      <c r="M337" s="248"/>
      <c r="N337" s="239"/>
      <c r="O337" s="239"/>
      <c r="P337" s="239"/>
    </row>
    <row r="338" spans="7:16" s="39" customFormat="1" x14ac:dyDescent="0.25">
      <c r="G338" s="239"/>
      <c r="H338" s="239"/>
      <c r="I338" s="239"/>
      <c r="J338" s="239"/>
      <c r="K338" s="239"/>
      <c r="L338" s="291"/>
      <c r="M338" s="248"/>
      <c r="N338" s="239"/>
      <c r="O338" s="239"/>
      <c r="P338" s="239"/>
    </row>
    <row r="339" spans="7:16" s="39" customFormat="1" x14ac:dyDescent="0.25">
      <c r="G339" s="239"/>
      <c r="H339" s="239"/>
      <c r="I339" s="239"/>
      <c r="J339" s="239"/>
      <c r="K339" s="239"/>
      <c r="L339" s="291"/>
      <c r="M339" s="248"/>
      <c r="N339" s="239"/>
      <c r="O339" s="239"/>
      <c r="P339" s="239"/>
    </row>
    <row r="340" spans="7:16" s="39" customFormat="1" x14ac:dyDescent="0.25">
      <c r="G340" s="239"/>
      <c r="H340" s="239"/>
      <c r="I340" s="239"/>
      <c r="J340" s="239"/>
      <c r="K340" s="239"/>
      <c r="L340" s="291"/>
      <c r="M340" s="248"/>
      <c r="N340" s="239"/>
      <c r="O340" s="239"/>
      <c r="P340" s="239"/>
    </row>
    <row r="341" spans="7:16" s="39" customFormat="1" x14ac:dyDescent="0.25">
      <c r="G341" s="239"/>
      <c r="H341" s="239"/>
      <c r="I341" s="239"/>
      <c r="J341" s="239"/>
      <c r="K341" s="239"/>
      <c r="L341" s="291"/>
      <c r="M341" s="248"/>
      <c r="N341" s="239"/>
      <c r="O341" s="239"/>
      <c r="P341" s="239"/>
    </row>
    <row r="342" spans="7:16" s="39" customFormat="1" x14ac:dyDescent="0.25">
      <c r="G342" s="239"/>
      <c r="H342" s="239"/>
      <c r="I342" s="239"/>
      <c r="J342" s="239"/>
      <c r="K342" s="239"/>
      <c r="L342" s="291"/>
      <c r="M342" s="248"/>
      <c r="N342" s="239"/>
      <c r="O342" s="239"/>
      <c r="P342" s="239"/>
    </row>
    <row r="343" spans="7:16" s="39" customFormat="1" x14ac:dyDescent="0.25">
      <c r="G343" s="239"/>
      <c r="H343" s="239"/>
      <c r="I343" s="239"/>
      <c r="J343" s="239"/>
      <c r="K343" s="239"/>
      <c r="L343" s="291"/>
      <c r="M343" s="248"/>
      <c r="N343" s="239"/>
      <c r="O343" s="239"/>
      <c r="P343" s="239"/>
    </row>
    <row r="344" spans="7:16" s="39" customFormat="1" x14ac:dyDescent="0.25">
      <c r="G344" s="239"/>
      <c r="H344" s="239"/>
      <c r="I344" s="239"/>
      <c r="J344" s="239"/>
      <c r="K344" s="239"/>
      <c r="L344" s="291"/>
      <c r="M344" s="248"/>
      <c r="N344" s="239"/>
      <c r="O344" s="239"/>
      <c r="P344" s="239"/>
    </row>
    <row r="345" spans="7:16" s="39" customFormat="1" x14ac:dyDescent="0.25">
      <c r="G345" s="239"/>
      <c r="H345" s="239"/>
      <c r="I345" s="239"/>
      <c r="J345" s="239"/>
      <c r="K345" s="239"/>
      <c r="L345" s="291"/>
      <c r="M345" s="248"/>
      <c r="N345" s="239"/>
      <c r="O345" s="239"/>
      <c r="P345" s="239"/>
    </row>
    <row r="346" spans="7:16" s="39" customFormat="1" x14ac:dyDescent="0.25">
      <c r="G346" s="239"/>
      <c r="H346" s="239"/>
      <c r="I346" s="239"/>
      <c r="J346" s="239"/>
      <c r="K346" s="239"/>
      <c r="L346" s="291"/>
      <c r="M346" s="248"/>
      <c r="N346" s="239"/>
      <c r="O346" s="239"/>
      <c r="P346" s="239"/>
    </row>
    <row r="347" spans="7:16" s="39" customFormat="1" x14ac:dyDescent="0.25">
      <c r="G347" s="239"/>
      <c r="H347" s="239"/>
      <c r="I347" s="239"/>
      <c r="J347" s="239"/>
      <c r="K347" s="239"/>
      <c r="L347" s="291"/>
      <c r="M347" s="248"/>
      <c r="N347" s="239"/>
      <c r="O347" s="239"/>
      <c r="P347" s="239"/>
    </row>
    <row r="348" spans="7:16" s="39" customFormat="1" x14ac:dyDescent="0.25">
      <c r="G348" s="239"/>
      <c r="H348" s="239"/>
      <c r="I348" s="239"/>
      <c r="J348" s="239"/>
      <c r="K348" s="239"/>
      <c r="L348" s="291"/>
      <c r="M348" s="248"/>
      <c r="N348" s="239"/>
      <c r="O348" s="239"/>
      <c r="P348" s="239"/>
    </row>
    <row r="349" spans="7:16" s="39" customFormat="1" x14ac:dyDescent="0.25">
      <c r="G349" s="239"/>
      <c r="H349" s="239"/>
      <c r="I349" s="239"/>
      <c r="J349" s="239"/>
      <c r="K349" s="239"/>
      <c r="L349" s="291"/>
      <c r="M349" s="248"/>
      <c r="N349" s="239"/>
      <c r="O349" s="239"/>
      <c r="P349" s="239"/>
    </row>
    <row r="350" spans="7:16" s="39" customFormat="1" x14ac:dyDescent="0.25">
      <c r="G350" s="239"/>
      <c r="H350" s="239"/>
      <c r="I350" s="239"/>
      <c r="J350" s="239"/>
      <c r="K350" s="239"/>
      <c r="L350" s="291"/>
      <c r="M350" s="248"/>
      <c r="N350" s="239"/>
      <c r="O350" s="239"/>
      <c r="P350" s="239"/>
    </row>
    <row r="351" spans="7:16" s="39" customFormat="1" x14ac:dyDescent="0.25">
      <c r="G351" s="239"/>
      <c r="H351" s="239"/>
      <c r="I351" s="239"/>
      <c r="J351" s="239"/>
      <c r="K351" s="239"/>
      <c r="L351" s="291"/>
      <c r="M351" s="248"/>
      <c r="N351" s="239"/>
      <c r="O351" s="239"/>
      <c r="P351" s="239"/>
    </row>
    <row r="352" spans="7:16" s="39" customFormat="1" x14ac:dyDescent="0.25">
      <c r="G352" s="239"/>
      <c r="H352" s="239"/>
      <c r="I352" s="239"/>
      <c r="J352" s="239"/>
      <c r="K352" s="239"/>
      <c r="L352" s="291"/>
      <c r="M352" s="248"/>
      <c r="N352" s="239"/>
      <c r="O352" s="239"/>
      <c r="P352" s="239"/>
    </row>
    <row r="353" spans="7:16" s="39" customFormat="1" x14ac:dyDescent="0.25">
      <c r="G353" s="239"/>
      <c r="H353" s="239"/>
      <c r="I353" s="239"/>
      <c r="J353" s="239"/>
      <c r="K353" s="239"/>
      <c r="L353" s="291"/>
      <c r="M353" s="248"/>
      <c r="N353" s="239"/>
      <c r="O353" s="239"/>
      <c r="P353" s="239"/>
    </row>
    <row r="354" spans="7:16" s="39" customFormat="1" x14ac:dyDescent="0.25">
      <c r="G354" s="239"/>
      <c r="H354" s="239"/>
      <c r="I354" s="239"/>
      <c r="J354" s="239"/>
      <c r="K354" s="239"/>
      <c r="L354" s="291"/>
      <c r="M354" s="248"/>
      <c r="N354" s="239"/>
      <c r="O354" s="239"/>
      <c r="P354" s="239"/>
    </row>
    <row r="355" spans="7:16" s="39" customFormat="1" x14ac:dyDescent="0.25">
      <c r="G355" s="239"/>
      <c r="H355" s="239"/>
      <c r="I355" s="239"/>
      <c r="J355" s="239"/>
      <c r="K355" s="239"/>
      <c r="L355" s="291"/>
      <c r="M355" s="248"/>
      <c r="N355" s="239"/>
      <c r="O355" s="239"/>
      <c r="P355" s="239"/>
    </row>
    <row r="356" spans="7:16" s="39" customFormat="1" x14ac:dyDescent="0.25">
      <c r="G356" s="239"/>
      <c r="H356" s="239"/>
      <c r="I356" s="239"/>
      <c r="J356" s="239"/>
      <c r="K356" s="239"/>
      <c r="L356" s="291"/>
      <c r="M356" s="248"/>
      <c r="N356" s="239"/>
      <c r="O356" s="239"/>
      <c r="P356" s="239"/>
    </row>
    <row r="357" spans="7:16" s="39" customFormat="1" x14ac:dyDescent="0.25">
      <c r="G357" s="239"/>
      <c r="H357" s="239"/>
      <c r="I357" s="239"/>
      <c r="J357" s="239"/>
      <c r="K357" s="239"/>
      <c r="L357" s="291"/>
      <c r="M357" s="248"/>
      <c r="N357" s="239"/>
      <c r="O357" s="239"/>
      <c r="P357" s="239"/>
    </row>
    <row r="358" spans="7:16" s="39" customFormat="1" x14ac:dyDescent="0.25">
      <c r="G358" s="239"/>
      <c r="H358" s="239"/>
      <c r="I358" s="239"/>
      <c r="J358" s="239"/>
      <c r="K358" s="239"/>
      <c r="L358" s="291"/>
      <c r="M358" s="248"/>
      <c r="N358" s="239"/>
      <c r="O358" s="239"/>
      <c r="P358" s="239"/>
    </row>
    <row r="359" spans="7:16" s="39" customFormat="1" x14ac:dyDescent="0.25">
      <c r="G359" s="239"/>
      <c r="H359" s="239"/>
      <c r="I359" s="239"/>
      <c r="J359" s="239"/>
      <c r="K359" s="239"/>
      <c r="L359" s="291"/>
      <c r="M359" s="248"/>
      <c r="N359" s="239"/>
      <c r="O359" s="239"/>
      <c r="P359" s="239"/>
    </row>
    <row r="360" spans="7:16" s="39" customFormat="1" x14ac:dyDescent="0.25">
      <c r="G360" s="239"/>
      <c r="H360" s="239"/>
      <c r="I360" s="239"/>
      <c r="J360" s="239"/>
      <c r="K360" s="239"/>
      <c r="L360" s="291"/>
      <c r="M360" s="248"/>
      <c r="N360" s="239"/>
      <c r="O360" s="239"/>
      <c r="P360" s="239"/>
    </row>
    <row r="361" spans="7:16" s="39" customFormat="1" x14ac:dyDescent="0.25">
      <c r="G361" s="239"/>
      <c r="H361" s="239"/>
      <c r="I361" s="239"/>
      <c r="J361" s="239"/>
      <c r="K361" s="239"/>
      <c r="L361" s="291"/>
      <c r="M361" s="248"/>
      <c r="N361" s="239"/>
      <c r="O361" s="239"/>
      <c r="P361" s="239"/>
    </row>
    <row r="362" spans="7:16" s="39" customFormat="1" x14ac:dyDescent="0.25">
      <c r="G362" s="239"/>
      <c r="H362" s="239"/>
      <c r="I362" s="239"/>
      <c r="J362" s="239"/>
      <c r="K362" s="239"/>
      <c r="L362" s="291"/>
      <c r="M362" s="248"/>
      <c r="N362" s="239"/>
      <c r="O362" s="239"/>
      <c r="P362" s="239"/>
    </row>
    <row r="363" spans="7:16" s="39" customFormat="1" x14ac:dyDescent="0.25">
      <c r="G363" s="239"/>
      <c r="H363" s="239"/>
      <c r="I363" s="239"/>
      <c r="J363" s="239"/>
      <c r="K363" s="239"/>
      <c r="L363" s="291"/>
      <c r="M363" s="248"/>
      <c r="N363" s="239"/>
      <c r="O363" s="239"/>
      <c r="P363" s="239"/>
    </row>
    <row r="364" spans="7:16" s="39" customFormat="1" x14ac:dyDescent="0.25">
      <c r="G364" s="239"/>
      <c r="H364" s="239"/>
      <c r="I364" s="239"/>
      <c r="J364" s="239"/>
      <c r="K364" s="239"/>
      <c r="L364" s="291"/>
      <c r="M364" s="248"/>
      <c r="N364" s="239"/>
      <c r="O364" s="239"/>
      <c r="P364" s="239"/>
    </row>
    <row r="365" spans="7:16" s="39" customFormat="1" x14ac:dyDescent="0.25">
      <c r="G365" s="239"/>
      <c r="H365" s="239"/>
      <c r="I365" s="239"/>
      <c r="J365" s="239"/>
      <c r="K365" s="239"/>
      <c r="L365" s="291"/>
      <c r="M365" s="248"/>
      <c r="N365" s="239"/>
      <c r="O365" s="239"/>
      <c r="P365" s="239"/>
    </row>
    <row r="366" spans="7:16" s="39" customFormat="1" x14ac:dyDescent="0.25">
      <c r="G366" s="239"/>
      <c r="H366" s="239"/>
      <c r="I366" s="239"/>
      <c r="J366" s="239"/>
      <c r="K366" s="239"/>
      <c r="L366" s="291"/>
      <c r="M366" s="248"/>
      <c r="N366" s="239"/>
      <c r="O366" s="239"/>
      <c r="P366" s="239"/>
    </row>
    <row r="367" spans="7:16" s="39" customFormat="1" x14ac:dyDescent="0.25">
      <c r="G367" s="239"/>
      <c r="H367" s="239"/>
      <c r="I367" s="239"/>
      <c r="J367" s="239"/>
      <c r="K367" s="239"/>
      <c r="L367" s="291"/>
      <c r="M367" s="248"/>
      <c r="N367" s="239"/>
      <c r="O367" s="239"/>
      <c r="P367" s="239"/>
    </row>
    <row r="368" spans="7:16" s="39" customFormat="1" x14ac:dyDescent="0.25">
      <c r="G368" s="239"/>
      <c r="H368" s="239"/>
      <c r="I368" s="239"/>
      <c r="J368" s="239"/>
      <c r="K368" s="239"/>
      <c r="L368" s="291"/>
      <c r="M368" s="248"/>
      <c r="N368" s="239"/>
      <c r="O368" s="239"/>
      <c r="P368" s="239"/>
    </row>
    <row r="369" spans="2:16" s="39" customFormat="1" x14ac:dyDescent="0.25">
      <c r="G369" s="239"/>
      <c r="H369" s="239"/>
      <c r="I369" s="239"/>
      <c r="J369" s="239"/>
      <c r="K369" s="239"/>
      <c r="L369" s="291"/>
      <c r="M369" s="248"/>
      <c r="N369" s="239"/>
      <c r="O369" s="239"/>
      <c r="P369" s="239"/>
    </row>
    <row r="370" spans="2:16" s="39" customFormat="1" x14ac:dyDescent="0.25">
      <c r="G370" s="239"/>
      <c r="H370" s="239"/>
      <c r="I370" s="239"/>
      <c r="J370" s="239"/>
      <c r="K370" s="239"/>
      <c r="L370" s="291"/>
      <c r="M370" s="248"/>
      <c r="N370" s="239"/>
      <c r="O370" s="239"/>
      <c r="P370" s="239"/>
    </row>
    <row r="371" spans="2:16" s="39" customFormat="1" x14ac:dyDescent="0.25">
      <c r="G371" s="239"/>
      <c r="H371" s="239"/>
      <c r="I371" s="239"/>
      <c r="J371" s="239"/>
      <c r="K371" s="239"/>
      <c r="L371" s="291"/>
      <c r="M371" s="248"/>
      <c r="N371" s="239"/>
      <c r="O371" s="239"/>
      <c r="P371" s="239"/>
    </row>
    <row r="372" spans="2:16" s="39" customFormat="1" x14ac:dyDescent="0.25">
      <c r="G372" s="239"/>
      <c r="H372" s="239"/>
      <c r="I372" s="239"/>
      <c r="J372" s="239"/>
      <c r="K372" s="239"/>
      <c r="L372" s="291"/>
      <c r="M372" s="248"/>
      <c r="N372" s="239"/>
      <c r="O372" s="239"/>
      <c r="P372" s="239"/>
    </row>
    <row r="373" spans="2:16" s="39" customFormat="1" x14ac:dyDescent="0.25">
      <c r="G373" s="239"/>
      <c r="H373" s="239"/>
      <c r="I373" s="239"/>
      <c r="J373" s="239"/>
      <c r="K373" s="239"/>
      <c r="L373" s="291"/>
      <c r="M373" s="248"/>
      <c r="N373" s="239"/>
      <c r="O373" s="239"/>
      <c r="P373" s="239"/>
    </row>
    <row r="374" spans="2:16" s="39" customFormat="1" x14ac:dyDescent="0.25">
      <c r="G374" s="239"/>
      <c r="H374" s="239"/>
      <c r="I374" s="239"/>
      <c r="J374" s="239"/>
      <c r="K374" s="239"/>
      <c r="L374" s="291"/>
      <c r="M374" s="248"/>
      <c r="N374" s="239"/>
      <c r="O374" s="239"/>
      <c r="P374" s="239"/>
    </row>
    <row r="375" spans="2:16" s="39" customFormat="1" x14ac:dyDescent="0.25">
      <c r="G375" s="239"/>
      <c r="H375" s="239"/>
      <c r="I375" s="239"/>
      <c r="J375" s="239"/>
      <c r="K375" s="239"/>
      <c r="L375" s="291"/>
      <c r="M375" s="248"/>
      <c r="N375" s="239"/>
      <c r="O375" s="239"/>
      <c r="P375" s="239"/>
    </row>
    <row r="376" spans="2:16" s="39" customFormat="1" x14ac:dyDescent="0.25">
      <c r="G376" s="239"/>
      <c r="H376" s="239"/>
      <c r="I376" s="239"/>
      <c r="J376" s="239"/>
      <c r="K376" s="239"/>
      <c r="L376" s="291"/>
      <c r="M376" s="248"/>
      <c r="N376" s="239"/>
      <c r="O376" s="239"/>
      <c r="P376" s="239"/>
    </row>
    <row r="377" spans="2:16" s="39" customFormat="1" x14ac:dyDescent="0.25">
      <c r="G377" s="239"/>
      <c r="H377" s="239"/>
      <c r="I377" s="239"/>
      <c r="J377" s="239"/>
      <c r="K377" s="239"/>
      <c r="L377" s="291"/>
      <c r="M377" s="248"/>
      <c r="N377" s="239"/>
      <c r="O377" s="239"/>
      <c r="P377" s="239"/>
    </row>
    <row r="378" spans="2:16" s="39" customFormat="1" x14ac:dyDescent="0.25">
      <c r="B378"/>
      <c r="C378"/>
      <c r="D378"/>
      <c r="E378"/>
      <c r="F378"/>
      <c r="G378" s="239"/>
      <c r="H378" s="239"/>
      <c r="I378" s="239"/>
      <c r="J378" s="239"/>
      <c r="K378" s="239"/>
      <c r="L378" s="291"/>
      <c r="M378" s="248"/>
      <c r="N378" s="239"/>
      <c r="O378" s="239"/>
      <c r="P378" s="239"/>
    </row>
  </sheetData>
  <mergeCells count="5">
    <mergeCell ref="I6:P6"/>
    <mergeCell ref="L5:M5"/>
    <mergeCell ref="G2:R2"/>
    <mergeCell ref="G3:R3"/>
    <mergeCell ref="G4:R4"/>
  </mergeCells>
  <dataValidations count="2">
    <dataValidation type="list" allowBlank="1" showInputMessage="1" showErrorMessage="1" sqref="P8:P214" xr:uid="{00000000-0002-0000-0200-000000000000}">
      <formula1>$U$2:$U$4</formula1>
    </dataValidation>
    <dataValidation type="list" allowBlank="1" showInputMessage="1" showErrorMessage="1" sqref="J8:J214" xr:uid="{FA5DC605-F496-43AF-9188-56E95C084210}">
      <formula1>INDIRECT($R8)</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r:uid="{EB36EB5E-083B-4703-B8A5-04C979A259D3}">
          <x14:formula1>
            <xm:f>Insumos2!$C$5:$C$48</xm:f>
          </x14:formula1>
          <xm:sqref>I8:I214</xm:sqref>
        </x14:dataValidation>
        <x14:dataValidation type="list" allowBlank="1" showInputMessage="1" showErrorMessage="1" xr:uid="{00000000-0002-0000-0200-000001000000}">
          <x14:formula1>
            <xm:f>PPNE2!$C$9:$C$132</xm:f>
          </x14:formula1>
          <xm:sqref>G8:G214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F8919-F938-45D5-9B39-6331004332DF}">
  <dimension ref="A1:AX173"/>
  <sheetViews>
    <sheetView showGridLines="0" zoomScaleNormal="100" workbookViewId="0">
      <selection activeCell="J33" sqref="J33"/>
    </sheetView>
  </sheetViews>
  <sheetFormatPr baseColWidth="10" defaultColWidth="11.42578125" defaultRowHeight="15" x14ac:dyDescent="0.25"/>
  <cols>
    <col min="1" max="1" width="5.85546875" style="330" customWidth="1"/>
    <col min="2" max="2" width="5.7109375" style="330" customWidth="1"/>
    <col min="3" max="3" width="5.5703125" style="330" customWidth="1"/>
    <col min="4" max="4" width="5.7109375" style="330" customWidth="1"/>
    <col min="5" max="5" width="46.42578125" style="330" customWidth="1"/>
    <col min="6" max="6" width="13.7109375" style="330" customWidth="1"/>
    <col min="7" max="7" width="11.42578125" style="330"/>
    <col min="8" max="50" width="11.42578125" style="39"/>
  </cols>
  <sheetData>
    <row r="1" spans="1:7" ht="12.75" x14ac:dyDescent="0.2">
      <c r="A1" s="443"/>
      <c r="B1" s="444"/>
      <c r="C1" s="444"/>
      <c r="D1" s="444"/>
      <c r="E1" s="444"/>
      <c r="F1" s="444"/>
      <c r="G1" s="444"/>
    </row>
    <row r="2" spans="1:7" ht="15.75" x14ac:dyDescent="0.25">
      <c r="A2" s="445" t="s">
        <v>512</v>
      </c>
      <c r="B2" s="446"/>
      <c r="C2" s="446"/>
      <c r="D2" s="446"/>
      <c r="E2" s="446"/>
      <c r="F2" s="446"/>
      <c r="G2" s="446"/>
    </row>
    <row r="3" spans="1:7" x14ac:dyDescent="0.25">
      <c r="A3" s="447" t="s">
        <v>513</v>
      </c>
      <c r="B3" s="448"/>
      <c r="C3" s="448"/>
      <c r="D3" s="448"/>
      <c r="E3" s="448"/>
      <c r="F3" s="448"/>
      <c r="G3" s="448"/>
    </row>
    <row r="4" spans="1:7" ht="12.75" x14ac:dyDescent="0.2">
      <c r="A4" s="449" t="s">
        <v>514</v>
      </c>
      <c r="B4" s="450"/>
      <c r="C4" s="450"/>
      <c r="D4" s="450"/>
      <c r="E4" s="450"/>
      <c r="F4" s="450"/>
      <c r="G4" s="450"/>
    </row>
    <row r="5" spans="1:7" ht="12.75" x14ac:dyDescent="0.2">
      <c r="A5" s="449">
        <v>2026</v>
      </c>
      <c r="B5" s="450"/>
      <c r="C5" s="450"/>
      <c r="D5" s="450"/>
      <c r="E5" s="450"/>
      <c r="F5" s="450"/>
      <c r="G5" s="450"/>
    </row>
    <row r="6" spans="1:7" ht="12.75" x14ac:dyDescent="0.2">
      <c r="A6" s="15" t="s">
        <v>15</v>
      </c>
      <c r="B6" s="5"/>
      <c r="C6" s="5"/>
      <c r="D6" s="5"/>
      <c r="E6" s="451" t="s">
        <v>515</v>
      </c>
      <c r="F6" s="451"/>
      <c r="G6" s="451"/>
    </row>
    <row r="7" spans="1:7" ht="12.75" x14ac:dyDescent="0.2">
      <c r="A7" s="17" t="s">
        <v>67</v>
      </c>
      <c r="B7" s="18"/>
      <c r="C7" s="18"/>
      <c r="D7" s="16"/>
      <c r="E7" s="442" t="s">
        <v>17</v>
      </c>
      <c r="F7" s="442"/>
      <c r="G7" s="442"/>
    </row>
    <row r="8" spans="1:7" ht="48" customHeight="1" x14ac:dyDescent="0.2">
      <c r="A8" s="297" t="s">
        <v>516</v>
      </c>
      <c r="B8" s="297" t="s">
        <v>517</v>
      </c>
      <c r="C8" s="297" t="s">
        <v>518</v>
      </c>
      <c r="D8" s="297" t="s">
        <v>519</v>
      </c>
      <c r="E8" s="298" t="s">
        <v>520</v>
      </c>
      <c r="F8" s="299" t="s">
        <v>521</v>
      </c>
      <c r="G8" s="299" t="s">
        <v>522</v>
      </c>
    </row>
    <row r="9" spans="1:7" ht="12.75" x14ac:dyDescent="0.2">
      <c r="A9" s="300">
        <v>3</v>
      </c>
      <c r="B9" s="301"/>
      <c r="C9" s="301"/>
      <c r="D9" s="301"/>
      <c r="E9" s="302" t="s">
        <v>491</v>
      </c>
      <c r="F9" s="303">
        <f>+F10</f>
        <v>0</v>
      </c>
      <c r="G9" s="304">
        <f>G10</f>
        <v>0</v>
      </c>
    </row>
    <row r="10" spans="1:7" ht="12.75" x14ac:dyDescent="0.2">
      <c r="A10" s="305"/>
      <c r="B10" s="305">
        <v>31</v>
      </c>
      <c r="C10" s="306"/>
      <c r="D10" s="306"/>
      <c r="E10" s="307" t="s">
        <v>523</v>
      </c>
      <c r="F10" s="308">
        <f>SUM(F11:F11)</f>
        <v>0</v>
      </c>
      <c r="G10" s="309">
        <f>G11</f>
        <v>0</v>
      </c>
    </row>
    <row r="11" spans="1:7" ht="12.75" x14ac:dyDescent="0.2">
      <c r="A11" s="310"/>
      <c r="B11" s="310"/>
      <c r="C11" s="310">
        <v>312</v>
      </c>
      <c r="D11" s="311"/>
      <c r="E11" s="312" t="s">
        <v>524</v>
      </c>
      <c r="F11" s="313">
        <v>0</v>
      </c>
      <c r="G11" s="314">
        <f>IFERROR(F11/$F$31*100,"0.00")</f>
        <v>0</v>
      </c>
    </row>
    <row r="12" spans="1:7" ht="12.75" x14ac:dyDescent="0.2">
      <c r="A12" s="315">
        <v>4</v>
      </c>
      <c r="B12" s="316"/>
      <c r="C12" s="316"/>
      <c r="D12" s="316"/>
      <c r="E12" s="317" t="s">
        <v>525</v>
      </c>
      <c r="F12" s="318">
        <f>+F13+F19</f>
        <v>403548530</v>
      </c>
      <c r="G12" s="318">
        <f>G13+G19</f>
        <v>85.579426999804241</v>
      </c>
    </row>
    <row r="13" spans="1:7" ht="12.75" x14ac:dyDescent="0.2">
      <c r="A13" s="305"/>
      <c r="B13" s="305">
        <v>41</v>
      </c>
      <c r="C13" s="1"/>
      <c r="D13" s="306"/>
      <c r="E13" s="319" t="s">
        <v>526</v>
      </c>
      <c r="F13" s="308">
        <f>SUM(F15:F18)</f>
        <v>403548530</v>
      </c>
      <c r="G13" s="320">
        <f>SUM(G15:G18)</f>
        <v>85.579426999804241</v>
      </c>
    </row>
    <row r="14" spans="1:7" ht="24" x14ac:dyDescent="0.2">
      <c r="A14" s="305"/>
      <c r="B14" s="305"/>
      <c r="C14" s="305">
        <v>413</v>
      </c>
      <c r="D14" s="306"/>
      <c r="E14" s="319" t="s">
        <v>527</v>
      </c>
      <c r="F14" s="308">
        <f>SUM(F16:F19)</f>
        <v>293148530</v>
      </c>
      <c r="G14" s="320">
        <f>SUM(G16:G19)</f>
        <v>62.167202599486416</v>
      </c>
    </row>
    <row r="15" spans="1:7" ht="12.75" x14ac:dyDescent="0.2">
      <c r="A15" s="310"/>
      <c r="B15" s="310"/>
      <c r="C15" s="310">
        <v>413</v>
      </c>
      <c r="D15" s="311" t="s">
        <v>528</v>
      </c>
      <c r="E15" s="312" t="s">
        <v>529</v>
      </c>
      <c r="F15" s="313">
        <v>110400000</v>
      </c>
      <c r="G15" s="314">
        <f>IFERROR(F15/$F$31*100,"0.00")</f>
        <v>23.412224400317822</v>
      </c>
    </row>
    <row r="16" spans="1:7" ht="12.75" x14ac:dyDescent="0.2">
      <c r="A16" s="310"/>
      <c r="B16" s="310"/>
      <c r="C16" s="310">
        <v>413</v>
      </c>
      <c r="D16" s="311" t="s">
        <v>530</v>
      </c>
      <c r="E16" s="312" t="s">
        <v>531</v>
      </c>
      <c r="F16" s="313">
        <v>0</v>
      </c>
      <c r="G16" s="314">
        <f>IFERROR(F16/$F$31*100,"0.00")</f>
        <v>0</v>
      </c>
    </row>
    <row r="17" spans="1:7" ht="12.75" x14ac:dyDescent="0.2">
      <c r="A17" s="310"/>
      <c r="B17" s="310"/>
      <c r="C17" s="310">
        <v>413</v>
      </c>
      <c r="D17" s="311" t="s">
        <v>532</v>
      </c>
      <c r="E17" s="312" t="s">
        <v>533</v>
      </c>
      <c r="F17" s="313">
        <v>0</v>
      </c>
      <c r="G17" s="314">
        <f>IFERROR(F17/$F$31*100,"0.00")</f>
        <v>0</v>
      </c>
    </row>
    <row r="18" spans="1:7" ht="24" x14ac:dyDescent="0.2">
      <c r="A18" s="310"/>
      <c r="B18" s="310"/>
      <c r="C18" s="310">
        <v>414</v>
      </c>
      <c r="D18" s="311"/>
      <c r="E18" s="321" t="s">
        <v>534</v>
      </c>
      <c r="F18" s="313">
        <v>293148530</v>
      </c>
      <c r="G18" s="314">
        <f>IFERROR(F18/$F$31*100,"0.00")</f>
        <v>62.167202599486416</v>
      </c>
    </row>
    <row r="19" spans="1:7" ht="12.75" x14ac:dyDescent="0.2">
      <c r="A19" s="305"/>
      <c r="B19" s="305">
        <v>42</v>
      </c>
      <c r="C19" s="305"/>
      <c r="D19" s="306"/>
      <c r="E19" s="307" t="s">
        <v>535</v>
      </c>
      <c r="F19" s="308">
        <f>SUM(F21:F22)</f>
        <v>0</v>
      </c>
      <c r="G19" s="320">
        <f>G21+G22</f>
        <v>0</v>
      </c>
    </row>
    <row r="20" spans="1:7" ht="24" x14ac:dyDescent="0.2">
      <c r="A20" s="305"/>
      <c r="B20" s="305"/>
      <c r="C20" s="305">
        <v>423</v>
      </c>
      <c r="D20" s="306"/>
      <c r="E20" s="307" t="s">
        <v>536</v>
      </c>
      <c r="F20" s="308">
        <f>+F21+F22</f>
        <v>0</v>
      </c>
      <c r="G20" s="314">
        <f>+G21+G22</f>
        <v>0</v>
      </c>
    </row>
    <row r="21" spans="1:7" ht="12.75" x14ac:dyDescent="0.2">
      <c r="A21" s="310"/>
      <c r="B21" s="310"/>
      <c r="C21" s="310">
        <v>423</v>
      </c>
      <c r="D21" s="311" t="s">
        <v>528</v>
      </c>
      <c r="E21" s="312" t="s">
        <v>537</v>
      </c>
      <c r="F21" s="313">
        <v>0</v>
      </c>
      <c r="G21" s="314">
        <f>IFERROR(F21/$F$31*100,"0.00")</f>
        <v>0</v>
      </c>
    </row>
    <row r="22" spans="1:7" ht="12.75" x14ac:dyDescent="0.2">
      <c r="A22" s="310"/>
      <c r="B22" s="310"/>
      <c r="C22" s="310">
        <v>423</v>
      </c>
      <c r="D22" s="311" t="s">
        <v>530</v>
      </c>
      <c r="E22" s="312" t="s">
        <v>538</v>
      </c>
      <c r="F22" s="313"/>
      <c r="G22" s="314">
        <f>IFERROR(F22/$F$31*100,"0.00")</f>
        <v>0</v>
      </c>
    </row>
    <row r="23" spans="1:7" ht="12.75" x14ac:dyDescent="0.2">
      <c r="A23" s="315">
        <v>5</v>
      </c>
      <c r="B23" s="316"/>
      <c r="C23" s="316"/>
      <c r="D23" s="316"/>
      <c r="E23" s="317" t="s">
        <v>539</v>
      </c>
      <c r="F23" s="318">
        <f>+F24</f>
        <v>68000000</v>
      </c>
      <c r="G23" s="318">
        <f>G24</f>
        <v>14.420573000195759</v>
      </c>
    </row>
    <row r="24" spans="1:7" ht="12.75" x14ac:dyDescent="0.2">
      <c r="A24" s="305"/>
      <c r="B24" s="305">
        <v>51</v>
      </c>
      <c r="C24" s="305"/>
      <c r="D24" s="306"/>
      <c r="E24" s="319" t="s">
        <v>540</v>
      </c>
      <c r="F24" s="308">
        <f>F25</f>
        <v>68000000</v>
      </c>
      <c r="G24" s="314">
        <f>G25</f>
        <v>14.420573000195759</v>
      </c>
    </row>
    <row r="25" spans="1:7" ht="12.75" x14ac:dyDescent="0.2">
      <c r="A25" s="305"/>
      <c r="B25" s="305"/>
      <c r="C25" s="305">
        <v>512</v>
      </c>
      <c r="D25" s="306"/>
      <c r="E25" s="319" t="s">
        <v>541</v>
      </c>
      <c r="F25" s="308">
        <f>F26+F27+F28+F29+F30</f>
        <v>68000000</v>
      </c>
      <c r="G25" s="314">
        <f>G26</f>
        <v>14.420573000195759</v>
      </c>
    </row>
    <row r="26" spans="1:7" ht="12.75" x14ac:dyDescent="0.2">
      <c r="A26" s="305"/>
      <c r="B26" s="305"/>
      <c r="C26" s="310">
        <v>512</v>
      </c>
      <c r="D26" s="322" t="s">
        <v>542</v>
      </c>
      <c r="E26" s="323" t="s">
        <v>543</v>
      </c>
      <c r="F26" s="324"/>
      <c r="G26" s="314">
        <f>+G27+G28+G29+G30</f>
        <v>14.420573000195759</v>
      </c>
    </row>
    <row r="27" spans="1:7" ht="24" x14ac:dyDescent="0.2">
      <c r="A27" s="311"/>
      <c r="B27" s="310"/>
      <c r="C27" s="310">
        <v>513</v>
      </c>
      <c r="D27" s="311"/>
      <c r="E27" s="323" t="s">
        <v>544</v>
      </c>
      <c r="F27" s="313">
        <v>35754775</v>
      </c>
      <c r="G27" s="314">
        <f>IFERROR(F27/$F$31*100,"0.00")</f>
        <v>7.5824168087216819</v>
      </c>
    </row>
    <row r="28" spans="1:7" ht="24" x14ac:dyDescent="0.2">
      <c r="A28" s="311"/>
      <c r="B28" s="311"/>
      <c r="C28" s="310">
        <v>512</v>
      </c>
      <c r="D28" s="311"/>
      <c r="E28" s="323" t="s">
        <v>545</v>
      </c>
      <c r="F28" s="313">
        <v>15825000</v>
      </c>
      <c r="G28" s="314">
        <f>IFERROR(F28/$F$31*100,"0.00")</f>
        <v>3.3559642312955571</v>
      </c>
    </row>
    <row r="29" spans="1:7" ht="24" x14ac:dyDescent="0.2">
      <c r="A29" s="311"/>
      <c r="B29" s="311"/>
      <c r="C29" s="310">
        <v>512</v>
      </c>
      <c r="D29" s="311"/>
      <c r="E29" s="323" t="s">
        <v>546</v>
      </c>
      <c r="F29" s="313">
        <f>10975532.5+3969160.25</f>
        <v>14944692.75</v>
      </c>
      <c r="G29" s="314">
        <f>IFERROR(F29/$F$31*100,"0.00")</f>
        <v>3.1692798936304603</v>
      </c>
    </row>
    <row r="30" spans="1:7" ht="12.75" x14ac:dyDescent="0.2">
      <c r="A30" s="311"/>
      <c r="B30" s="311"/>
      <c r="C30" s="310">
        <v>512</v>
      </c>
      <c r="D30" s="311"/>
      <c r="E30" s="323" t="s">
        <v>547</v>
      </c>
      <c r="F30" s="313">
        <v>1475532.25</v>
      </c>
      <c r="G30" s="314">
        <f>IFERROR(F30/$F$31*100,"0.00")</f>
        <v>0.31291206654806031</v>
      </c>
    </row>
    <row r="31" spans="1:7" s="39" customFormat="1" ht="12.75" x14ac:dyDescent="0.2">
      <c r="A31" s="325"/>
      <c r="B31" s="325"/>
      <c r="C31" s="325"/>
      <c r="D31" s="325"/>
      <c r="E31" s="326" t="s">
        <v>548</v>
      </c>
      <c r="F31" s="327">
        <f>+F23+F12+F9</f>
        <v>471548530</v>
      </c>
      <c r="G31" s="327">
        <f>+G23+G12+G9</f>
        <v>100</v>
      </c>
    </row>
    <row r="32" spans="1:7" s="39" customFormat="1" x14ac:dyDescent="0.25">
      <c r="A32" s="328"/>
      <c r="B32" s="328"/>
      <c r="C32" s="328"/>
      <c r="D32" s="328"/>
      <c r="E32" s="328"/>
      <c r="F32" s="328"/>
      <c r="G32" s="328"/>
    </row>
    <row r="33" spans="1:7" s="39" customFormat="1" x14ac:dyDescent="0.25">
      <c r="A33" s="328"/>
      <c r="B33" s="328"/>
      <c r="C33" s="328"/>
      <c r="D33" s="328"/>
      <c r="E33" s="328"/>
      <c r="F33" s="328"/>
      <c r="G33" s="328"/>
    </row>
    <row r="34" spans="1:7" s="39" customFormat="1" x14ac:dyDescent="0.25">
      <c r="A34" s="328"/>
      <c r="B34" s="328"/>
      <c r="C34" s="328"/>
      <c r="D34" s="328"/>
      <c r="E34" s="328"/>
      <c r="F34" s="328"/>
      <c r="G34" s="328"/>
    </row>
    <row r="35" spans="1:7" s="39" customFormat="1" x14ac:dyDescent="0.25">
      <c r="A35" s="328"/>
      <c r="B35" s="328"/>
      <c r="C35" s="328"/>
      <c r="D35" s="328"/>
      <c r="E35" s="328"/>
      <c r="F35" s="328"/>
      <c r="G35" s="328"/>
    </row>
    <row r="36" spans="1:7" s="39" customFormat="1" x14ac:dyDescent="0.25">
      <c r="A36" s="328"/>
      <c r="B36" s="328"/>
      <c r="C36" s="328"/>
      <c r="D36" s="328"/>
      <c r="E36" s="328"/>
      <c r="F36" s="328"/>
      <c r="G36" s="328"/>
    </row>
    <row r="37" spans="1:7" s="39" customFormat="1" x14ac:dyDescent="0.25">
      <c r="A37" s="328"/>
      <c r="B37" s="328"/>
      <c r="C37" s="328"/>
      <c r="D37" s="328"/>
      <c r="E37" s="328"/>
      <c r="F37" s="328"/>
      <c r="G37" s="328"/>
    </row>
    <row r="38" spans="1:7" s="39" customFormat="1" x14ac:dyDescent="0.25">
      <c r="A38" s="328"/>
      <c r="B38" s="328"/>
      <c r="C38" s="328"/>
      <c r="D38" s="328"/>
      <c r="E38" s="328"/>
      <c r="F38" s="328"/>
      <c r="G38" s="328"/>
    </row>
    <row r="39" spans="1:7" s="39" customFormat="1" x14ac:dyDescent="0.25">
      <c r="A39" s="329"/>
      <c r="B39" s="329"/>
      <c r="C39" s="329"/>
      <c r="D39" s="329"/>
      <c r="E39" s="329"/>
      <c r="F39" s="329"/>
      <c r="G39" s="329"/>
    </row>
    <row r="40" spans="1:7" s="39" customFormat="1" x14ac:dyDescent="0.25">
      <c r="A40" s="329"/>
      <c r="B40" s="329"/>
      <c r="C40" s="329"/>
      <c r="D40" s="329"/>
      <c r="E40" s="329"/>
      <c r="F40" s="329"/>
      <c r="G40" s="329"/>
    </row>
    <row r="41" spans="1:7" s="39" customFormat="1" x14ac:dyDescent="0.25">
      <c r="A41" s="329"/>
      <c r="B41" s="329"/>
      <c r="C41" s="329"/>
      <c r="D41" s="329"/>
      <c r="E41" s="329"/>
      <c r="F41" s="329"/>
      <c r="G41" s="329"/>
    </row>
    <row r="42" spans="1:7" s="39" customFormat="1" x14ac:dyDescent="0.25">
      <c r="A42" s="329"/>
      <c r="B42" s="329"/>
      <c r="C42" s="329"/>
      <c r="D42" s="329"/>
      <c r="E42" s="329"/>
      <c r="F42" s="329"/>
      <c r="G42" s="329"/>
    </row>
    <row r="43" spans="1:7" s="39" customFormat="1" x14ac:dyDescent="0.25">
      <c r="A43" s="329"/>
      <c r="B43" s="329"/>
      <c r="C43" s="329"/>
      <c r="D43" s="329"/>
      <c r="E43" s="329"/>
      <c r="F43" s="329"/>
      <c r="G43" s="329"/>
    </row>
    <row r="44" spans="1:7" s="39" customFormat="1" x14ac:dyDescent="0.25">
      <c r="A44" s="329"/>
      <c r="B44" s="329"/>
      <c r="C44" s="329"/>
      <c r="D44" s="329"/>
      <c r="E44" s="329"/>
      <c r="F44" s="329"/>
      <c r="G44" s="329"/>
    </row>
    <row r="45" spans="1:7" s="39" customFormat="1" x14ac:dyDescent="0.25">
      <c r="A45" s="329"/>
      <c r="B45" s="329"/>
      <c r="C45" s="329"/>
      <c r="D45" s="329"/>
      <c r="E45" s="329"/>
      <c r="F45" s="329"/>
      <c r="G45" s="329"/>
    </row>
    <row r="46" spans="1:7" s="39" customFormat="1" x14ac:dyDescent="0.25">
      <c r="A46" s="329"/>
      <c r="B46" s="329"/>
      <c r="C46" s="329"/>
      <c r="D46" s="329"/>
      <c r="E46" s="329"/>
      <c r="F46" s="329"/>
      <c r="G46" s="329"/>
    </row>
    <row r="47" spans="1:7" s="39" customFormat="1" x14ac:dyDescent="0.25">
      <c r="A47" s="329"/>
      <c r="B47" s="329"/>
      <c r="C47" s="329"/>
      <c r="D47" s="329"/>
      <c r="E47" s="329"/>
      <c r="F47" s="329"/>
      <c r="G47" s="329"/>
    </row>
    <row r="48" spans="1:7" s="39" customFormat="1" x14ac:dyDescent="0.25">
      <c r="A48" s="329"/>
      <c r="B48" s="329"/>
      <c r="C48" s="329"/>
      <c r="D48" s="329"/>
      <c r="E48" s="329"/>
      <c r="F48" s="329"/>
      <c r="G48" s="329"/>
    </row>
    <row r="49" spans="1:7" s="39" customFormat="1" x14ac:dyDescent="0.25">
      <c r="A49" s="329"/>
      <c r="B49" s="329"/>
      <c r="C49" s="329"/>
      <c r="D49" s="329"/>
      <c r="E49" s="329"/>
      <c r="F49" s="329"/>
      <c r="G49" s="329"/>
    </row>
    <row r="50" spans="1:7" s="39" customFormat="1" x14ac:dyDescent="0.25">
      <c r="A50" s="329"/>
      <c r="B50" s="329"/>
      <c r="C50" s="329"/>
      <c r="D50" s="329"/>
      <c r="E50" s="329"/>
      <c r="F50" s="329"/>
      <c r="G50" s="329"/>
    </row>
    <row r="51" spans="1:7" s="39" customFormat="1" x14ac:dyDescent="0.25">
      <c r="A51" s="329"/>
      <c r="B51" s="329"/>
      <c r="C51" s="329"/>
      <c r="D51" s="329"/>
      <c r="E51" s="329"/>
      <c r="F51" s="329"/>
      <c r="G51" s="329"/>
    </row>
    <row r="52" spans="1:7" s="39" customFormat="1" x14ac:dyDescent="0.25">
      <c r="A52" s="329"/>
      <c r="B52" s="329"/>
      <c r="C52" s="329"/>
      <c r="D52" s="329"/>
      <c r="E52" s="329"/>
      <c r="F52" s="329"/>
      <c r="G52" s="329"/>
    </row>
    <row r="53" spans="1:7" s="39" customFormat="1" x14ac:dyDescent="0.25">
      <c r="A53" s="329"/>
      <c r="B53" s="329"/>
      <c r="C53" s="329"/>
      <c r="D53" s="329"/>
      <c r="E53" s="329"/>
      <c r="F53" s="329"/>
      <c r="G53" s="329"/>
    </row>
    <row r="54" spans="1:7" s="39" customFormat="1" x14ac:dyDescent="0.25">
      <c r="A54" s="329"/>
      <c r="B54" s="329"/>
      <c r="C54" s="329"/>
      <c r="D54" s="329"/>
      <c r="E54" s="329"/>
      <c r="F54" s="329"/>
      <c r="G54" s="329"/>
    </row>
    <row r="55" spans="1:7" s="39" customFormat="1" x14ac:dyDescent="0.25">
      <c r="A55" s="329"/>
      <c r="B55" s="329"/>
      <c r="C55" s="329"/>
      <c r="D55" s="329"/>
      <c r="E55" s="329"/>
      <c r="F55" s="329"/>
      <c r="G55" s="329"/>
    </row>
    <row r="56" spans="1:7" s="39" customFormat="1" x14ac:dyDescent="0.25">
      <c r="A56" s="329"/>
      <c r="B56" s="329"/>
      <c r="C56" s="329"/>
      <c r="D56" s="329"/>
      <c r="E56" s="329"/>
      <c r="F56" s="329"/>
      <c r="G56" s="329"/>
    </row>
    <row r="57" spans="1:7" s="39" customFormat="1" x14ac:dyDescent="0.25">
      <c r="A57" s="329"/>
      <c r="B57" s="329"/>
      <c r="C57" s="329"/>
      <c r="D57" s="329"/>
      <c r="E57" s="329"/>
      <c r="F57" s="329"/>
      <c r="G57" s="329"/>
    </row>
    <row r="58" spans="1:7" s="39" customFormat="1" x14ac:dyDescent="0.25">
      <c r="A58" s="329"/>
      <c r="B58" s="329"/>
      <c r="C58" s="329"/>
      <c r="D58" s="329"/>
      <c r="E58" s="329"/>
      <c r="F58" s="329"/>
      <c r="G58" s="329"/>
    </row>
    <row r="59" spans="1:7" s="39" customFormat="1" x14ac:dyDescent="0.25">
      <c r="A59" s="329"/>
      <c r="B59" s="329"/>
      <c r="C59" s="329"/>
      <c r="D59" s="329"/>
      <c r="E59" s="329"/>
      <c r="F59" s="329"/>
      <c r="G59" s="329"/>
    </row>
    <row r="60" spans="1:7" s="39" customFormat="1" x14ac:dyDescent="0.25">
      <c r="A60" s="329"/>
      <c r="B60" s="329"/>
      <c r="C60" s="329"/>
      <c r="D60" s="329"/>
      <c r="E60" s="329"/>
      <c r="F60" s="329"/>
      <c r="G60" s="329"/>
    </row>
    <row r="61" spans="1:7" s="39" customFormat="1" x14ac:dyDescent="0.25">
      <c r="A61" s="329"/>
      <c r="B61" s="329"/>
      <c r="C61" s="329"/>
      <c r="D61" s="329"/>
      <c r="E61" s="329"/>
      <c r="F61" s="329"/>
      <c r="G61" s="329"/>
    </row>
    <row r="62" spans="1:7" s="39" customFormat="1" x14ac:dyDescent="0.25">
      <c r="A62" s="329"/>
      <c r="B62" s="329"/>
      <c r="C62" s="329"/>
      <c r="D62" s="329"/>
      <c r="E62" s="329"/>
      <c r="F62" s="329"/>
      <c r="G62" s="329"/>
    </row>
    <row r="63" spans="1:7" s="39" customFormat="1" x14ac:dyDescent="0.25">
      <c r="A63" s="329"/>
      <c r="B63" s="329"/>
      <c r="C63" s="329"/>
      <c r="D63" s="329"/>
      <c r="E63" s="329"/>
      <c r="F63" s="329"/>
      <c r="G63" s="329"/>
    </row>
    <row r="64" spans="1:7" s="39" customFormat="1" x14ac:dyDescent="0.25">
      <c r="A64" s="329"/>
      <c r="B64" s="329"/>
      <c r="C64" s="329"/>
      <c r="D64" s="329"/>
      <c r="E64" s="329"/>
      <c r="F64" s="329"/>
      <c r="G64" s="329"/>
    </row>
    <row r="65" spans="1:7" s="39" customFormat="1" x14ac:dyDescent="0.25">
      <c r="A65" s="329"/>
      <c r="B65" s="329"/>
      <c r="C65" s="329"/>
      <c r="D65" s="329"/>
      <c r="E65" s="329"/>
      <c r="F65" s="329"/>
      <c r="G65" s="329"/>
    </row>
    <row r="66" spans="1:7" s="39" customFormat="1" x14ac:dyDescent="0.25">
      <c r="A66" s="329"/>
      <c r="B66" s="329"/>
      <c r="C66" s="329"/>
      <c r="D66" s="329"/>
      <c r="E66" s="329"/>
      <c r="F66" s="329"/>
      <c r="G66" s="329"/>
    </row>
    <row r="67" spans="1:7" s="39" customFormat="1" x14ac:dyDescent="0.25">
      <c r="A67" s="329"/>
      <c r="B67" s="329"/>
      <c r="C67" s="329"/>
      <c r="D67" s="329"/>
      <c r="E67" s="329"/>
      <c r="F67" s="329"/>
      <c r="G67" s="329"/>
    </row>
    <row r="68" spans="1:7" s="39" customFormat="1" x14ac:dyDescent="0.25">
      <c r="A68" s="329"/>
      <c r="B68" s="329"/>
      <c r="C68" s="329"/>
      <c r="D68" s="329"/>
      <c r="E68" s="329"/>
      <c r="F68" s="329"/>
      <c r="G68" s="329"/>
    </row>
    <row r="69" spans="1:7" s="39" customFormat="1" x14ac:dyDescent="0.25">
      <c r="A69" s="329"/>
      <c r="B69" s="329"/>
      <c r="C69" s="329"/>
      <c r="D69" s="329"/>
      <c r="E69" s="329"/>
      <c r="F69" s="329"/>
      <c r="G69" s="329"/>
    </row>
    <row r="70" spans="1:7" s="39" customFormat="1" x14ac:dyDescent="0.25">
      <c r="A70" s="329"/>
      <c r="B70" s="329"/>
      <c r="C70" s="329"/>
      <c r="D70" s="329"/>
      <c r="E70" s="329"/>
      <c r="F70" s="329"/>
      <c r="G70" s="329"/>
    </row>
    <row r="71" spans="1:7" s="39" customFormat="1" x14ac:dyDescent="0.25">
      <c r="A71" s="329"/>
      <c r="B71" s="329"/>
      <c r="C71" s="329"/>
      <c r="D71" s="329"/>
      <c r="E71" s="329"/>
      <c r="F71" s="329"/>
      <c r="G71" s="329"/>
    </row>
    <row r="72" spans="1:7" s="39" customFormat="1" x14ac:dyDescent="0.25">
      <c r="A72" s="329"/>
      <c r="B72" s="329"/>
      <c r="C72" s="329"/>
      <c r="D72" s="329"/>
      <c r="E72" s="329"/>
      <c r="F72" s="329"/>
      <c r="G72" s="329"/>
    </row>
    <row r="73" spans="1:7" s="39" customFormat="1" x14ac:dyDescent="0.25">
      <c r="A73" s="329"/>
      <c r="B73" s="329"/>
      <c r="C73" s="329"/>
      <c r="D73" s="329"/>
      <c r="E73" s="329"/>
      <c r="F73" s="329"/>
      <c r="G73" s="329"/>
    </row>
    <row r="74" spans="1:7" s="39" customFormat="1" x14ac:dyDescent="0.25">
      <c r="A74" s="329"/>
      <c r="B74" s="329"/>
      <c r="C74" s="329"/>
      <c r="D74" s="329"/>
      <c r="E74" s="329"/>
      <c r="F74" s="329"/>
      <c r="G74" s="329"/>
    </row>
    <row r="75" spans="1:7" s="39" customFormat="1" x14ac:dyDescent="0.25">
      <c r="A75" s="329"/>
      <c r="B75" s="329"/>
      <c r="C75" s="329"/>
      <c r="D75" s="329"/>
      <c r="E75" s="329"/>
      <c r="F75" s="329"/>
      <c r="G75" s="329"/>
    </row>
    <row r="76" spans="1:7" s="39" customFormat="1" x14ac:dyDescent="0.25">
      <c r="A76" s="329"/>
      <c r="B76" s="329"/>
      <c r="C76" s="329"/>
      <c r="D76" s="329"/>
      <c r="E76" s="329"/>
      <c r="F76" s="329"/>
      <c r="G76" s="329"/>
    </row>
    <row r="77" spans="1:7" s="39" customFormat="1" x14ac:dyDescent="0.25">
      <c r="A77" s="329"/>
      <c r="B77" s="329"/>
      <c r="C77" s="329"/>
      <c r="D77" s="329"/>
      <c r="E77" s="329"/>
      <c r="F77" s="329"/>
      <c r="G77" s="329"/>
    </row>
    <row r="78" spans="1:7" s="39" customFormat="1" x14ac:dyDescent="0.25">
      <c r="A78" s="329"/>
      <c r="B78" s="329"/>
      <c r="C78" s="329"/>
      <c r="D78" s="329"/>
      <c r="E78" s="329"/>
      <c r="F78" s="329"/>
      <c r="G78" s="329"/>
    </row>
    <row r="79" spans="1:7" s="39" customFormat="1" x14ac:dyDescent="0.25">
      <c r="A79" s="329"/>
      <c r="B79" s="329"/>
      <c r="C79" s="329"/>
      <c r="D79" s="329"/>
      <c r="E79" s="329"/>
      <c r="F79" s="329"/>
      <c r="G79" s="329"/>
    </row>
    <row r="80" spans="1:7" s="39" customFormat="1" x14ac:dyDescent="0.25">
      <c r="A80" s="329"/>
      <c r="B80" s="329"/>
      <c r="C80" s="329"/>
      <c r="D80" s="329"/>
      <c r="E80" s="329"/>
      <c r="F80" s="329"/>
      <c r="G80" s="329"/>
    </row>
    <row r="81" spans="1:7" s="39" customFormat="1" x14ac:dyDescent="0.25">
      <c r="A81" s="329"/>
      <c r="B81" s="329"/>
      <c r="C81" s="329"/>
      <c r="D81" s="329"/>
      <c r="E81" s="329"/>
      <c r="F81" s="329"/>
      <c r="G81" s="329"/>
    </row>
    <row r="82" spans="1:7" s="39" customFormat="1" x14ac:dyDescent="0.25">
      <c r="A82" s="329"/>
      <c r="B82" s="329"/>
      <c r="C82" s="329"/>
      <c r="D82" s="329"/>
      <c r="E82" s="329"/>
      <c r="F82" s="329"/>
      <c r="G82" s="329"/>
    </row>
    <row r="83" spans="1:7" s="39" customFormat="1" x14ac:dyDescent="0.25">
      <c r="A83" s="329"/>
      <c r="B83" s="329"/>
      <c r="C83" s="329"/>
      <c r="D83" s="329"/>
      <c r="E83" s="329"/>
      <c r="F83" s="329"/>
      <c r="G83" s="329"/>
    </row>
    <row r="84" spans="1:7" s="39" customFormat="1" x14ac:dyDescent="0.25">
      <c r="A84" s="329"/>
      <c r="B84" s="329"/>
      <c r="C84" s="329"/>
      <c r="D84" s="329"/>
      <c r="E84" s="329"/>
      <c r="F84" s="329"/>
      <c r="G84" s="329"/>
    </row>
    <row r="85" spans="1:7" s="39" customFormat="1" x14ac:dyDescent="0.25">
      <c r="A85" s="329"/>
      <c r="B85" s="329"/>
      <c r="C85" s="329"/>
      <c r="D85" s="329"/>
      <c r="E85" s="329"/>
      <c r="F85" s="329"/>
      <c r="G85" s="329"/>
    </row>
    <row r="86" spans="1:7" s="39" customFormat="1" x14ac:dyDescent="0.25">
      <c r="A86" s="329"/>
      <c r="B86" s="329"/>
      <c r="C86" s="329"/>
      <c r="D86" s="329"/>
      <c r="E86" s="329"/>
      <c r="F86" s="329"/>
      <c r="G86" s="329"/>
    </row>
    <row r="87" spans="1:7" s="39" customFormat="1" x14ac:dyDescent="0.25">
      <c r="A87" s="329"/>
      <c r="B87" s="329"/>
      <c r="C87" s="329"/>
      <c r="D87" s="329"/>
      <c r="E87" s="329"/>
      <c r="F87" s="329"/>
      <c r="G87" s="329"/>
    </row>
    <row r="88" spans="1:7" s="39" customFormat="1" x14ac:dyDescent="0.25">
      <c r="A88" s="329"/>
      <c r="B88" s="329"/>
      <c r="C88" s="329"/>
      <c r="D88" s="329"/>
      <c r="E88" s="329"/>
      <c r="F88" s="329"/>
      <c r="G88" s="329"/>
    </row>
    <row r="89" spans="1:7" s="39" customFormat="1" x14ac:dyDescent="0.25">
      <c r="A89" s="329"/>
      <c r="B89" s="329"/>
      <c r="C89" s="329"/>
      <c r="D89" s="329"/>
      <c r="E89" s="329"/>
      <c r="F89" s="329"/>
      <c r="G89" s="329"/>
    </row>
    <row r="90" spans="1:7" s="39" customFormat="1" x14ac:dyDescent="0.25">
      <c r="A90" s="329"/>
      <c r="B90" s="329"/>
      <c r="C90" s="329"/>
      <c r="D90" s="329"/>
      <c r="E90" s="329"/>
      <c r="F90" s="329"/>
      <c r="G90" s="329"/>
    </row>
    <row r="91" spans="1:7" s="39" customFormat="1" x14ac:dyDescent="0.25">
      <c r="A91" s="329"/>
      <c r="B91" s="329"/>
      <c r="C91" s="329"/>
      <c r="D91" s="329"/>
      <c r="E91" s="329"/>
      <c r="F91" s="329"/>
      <c r="G91" s="329"/>
    </row>
    <row r="92" spans="1:7" s="39" customFormat="1" x14ac:dyDescent="0.25">
      <c r="A92" s="329"/>
      <c r="B92" s="329"/>
      <c r="C92" s="329"/>
      <c r="D92" s="329"/>
      <c r="E92" s="329"/>
      <c r="F92" s="329"/>
      <c r="G92" s="329"/>
    </row>
    <row r="93" spans="1:7" s="39" customFormat="1" x14ac:dyDescent="0.25">
      <c r="A93" s="329"/>
      <c r="B93" s="329"/>
      <c r="C93" s="329"/>
      <c r="D93" s="329"/>
      <c r="E93" s="329"/>
      <c r="F93" s="329"/>
      <c r="G93" s="329"/>
    </row>
    <row r="94" spans="1:7" s="39" customFormat="1" x14ac:dyDescent="0.25">
      <c r="A94" s="329"/>
      <c r="B94" s="329"/>
      <c r="C94" s="329"/>
      <c r="D94" s="329"/>
      <c r="E94" s="329"/>
      <c r="F94" s="329"/>
      <c r="G94" s="329"/>
    </row>
    <row r="95" spans="1:7" s="39" customFormat="1" x14ac:dyDescent="0.25">
      <c r="A95" s="329"/>
      <c r="B95" s="329"/>
      <c r="C95" s="329"/>
      <c r="D95" s="329"/>
      <c r="E95" s="329"/>
      <c r="F95" s="329"/>
      <c r="G95" s="329"/>
    </row>
    <row r="96" spans="1:7" s="39" customFormat="1" x14ac:dyDescent="0.25">
      <c r="A96" s="329"/>
      <c r="B96" s="329"/>
      <c r="C96" s="329"/>
      <c r="D96" s="329"/>
      <c r="E96" s="329"/>
      <c r="F96" s="329"/>
      <c r="G96" s="329"/>
    </row>
    <row r="97" spans="1:7" s="39" customFormat="1" x14ac:dyDescent="0.25">
      <c r="A97" s="329"/>
      <c r="B97" s="329"/>
      <c r="C97" s="329"/>
      <c r="D97" s="329"/>
      <c r="E97" s="329"/>
      <c r="F97" s="329"/>
      <c r="G97" s="329"/>
    </row>
    <row r="98" spans="1:7" s="39" customFormat="1" x14ac:dyDescent="0.25">
      <c r="A98" s="329"/>
      <c r="B98" s="329"/>
      <c r="C98" s="329"/>
      <c r="D98" s="329"/>
      <c r="E98" s="329"/>
      <c r="F98" s="329"/>
      <c r="G98" s="329"/>
    </row>
    <row r="99" spans="1:7" s="39" customFormat="1" x14ac:dyDescent="0.25">
      <c r="A99" s="329"/>
      <c r="B99" s="329"/>
      <c r="C99" s="329"/>
      <c r="D99" s="329"/>
      <c r="E99" s="329"/>
      <c r="F99" s="329"/>
      <c r="G99" s="329"/>
    </row>
    <row r="100" spans="1:7" s="39" customFormat="1" x14ac:dyDescent="0.25">
      <c r="A100" s="329"/>
      <c r="B100" s="329"/>
      <c r="C100" s="329"/>
      <c r="D100" s="329"/>
      <c r="E100" s="329"/>
      <c r="F100" s="329"/>
      <c r="G100" s="329"/>
    </row>
    <row r="101" spans="1:7" s="39" customFormat="1" x14ac:dyDescent="0.25">
      <c r="A101" s="329"/>
      <c r="B101" s="329"/>
      <c r="C101" s="329"/>
      <c r="D101" s="329"/>
      <c r="E101" s="329"/>
      <c r="F101" s="329"/>
      <c r="G101" s="329"/>
    </row>
    <row r="102" spans="1:7" s="39" customFormat="1" x14ac:dyDescent="0.25">
      <c r="A102" s="329"/>
      <c r="B102" s="329"/>
      <c r="C102" s="329"/>
      <c r="D102" s="329"/>
      <c r="E102" s="329"/>
      <c r="F102" s="329"/>
      <c r="G102" s="329"/>
    </row>
    <row r="103" spans="1:7" s="39" customFormat="1" x14ac:dyDescent="0.25">
      <c r="A103" s="329"/>
      <c r="B103" s="329"/>
      <c r="C103" s="329"/>
      <c r="D103" s="329"/>
      <c r="E103" s="329"/>
      <c r="F103" s="329"/>
      <c r="G103" s="329"/>
    </row>
    <row r="104" spans="1:7" s="39" customFormat="1" x14ac:dyDescent="0.25">
      <c r="A104" s="329"/>
      <c r="B104" s="329"/>
      <c r="C104" s="329"/>
      <c r="D104" s="329"/>
      <c r="E104" s="329"/>
      <c r="F104" s="329"/>
      <c r="G104" s="329"/>
    </row>
    <row r="105" spans="1:7" s="39" customFormat="1" x14ac:dyDescent="0.25">
      <c r="A105" s="329"/>
      <c r="B105" s="329"/>
      <c r="C105" s="329"/>
      <c r="D105" s="329"/>
      <c r="E105" s="329"/>
      <c r="F105" s="329"/>
      <c r="G105" s="329"/>
    </row>
    <row r="106" spans="1:7" s="39" customFormat="1" x14ac:dyDescent="0.25">
      <c r="A106" s="329"/>
      <c r="B106" s="329"/>
      <c r="C106" s="329"/>
      <c r="D106" s="329"/>
      <c r="E106" s="329"/>
      <c r="F106" s="329"/>
      <c r="G106" s="329"/>
    </row>
    <row r="107" spans="1:7" s="39" customFormat="1" x14ac:dyDescent="0.25">
      <c r="A107" s="329"/>
      <c r="B107" s="329"/>
      <c r="C107" s="329"/>
      <c r="D107" s="329"/>
      <c r="E107" s="329"/>
      <c r="F107" s="329"/>
      <c r="G107" s="329"/>
    </row>
    <row r="108" spans="1:7" s="39" customFormat="1" x14ac:dyDescent="0.25">
      <c r="A108" s="329"/>
      <c r="B108" s="329"/>
      <c r="C108" s="329"/>
      <c r="D108" s="329"/>
      <c r="E108" s="329"/>
      <c r="F108" s="329"/>
      <c r="G108" s="329"/>
    </row>
    <row r="109" spans="1:7" s="39" customFormat="1" x14ac:dyDescent="0.25">
      <c r="A109" s="329"/>
      <c r="B109" s="329"/>
      <c r="C109" s="329"/>
      <c r="D109" s="329"/>
      <c r="E109" s="329"/>
      <c r="F109" s="329"/>
      <c r="G109" s="329"/>
    </row>
    <row r="110" spans="1:7" s="39" customFormat="1" x14ac:dyDescent="0.25">
      <c r="A110" s="329"/>
      <c r="B110" s="329"/>
      <c r="C110" s="329"/>
      <c r="D110" s="329"/>
      <c r="E110" s="329"/>
      <c r="F110" s="329"/>
      <c r="G110" s="329"/>
    </row>
    <row r="111" spans="1:7" s="39" customFormat="1" x14ac:dyDescent="0.25">
      <c r="A111" s="329"/>
      <c r="B111" s="329"/>
      <c r="C111" s="329"/>
      <c r="D111" s="329"/>
      <c r="E111" s="329"/>
      <c r="F111" s="329"/>
      <c r="G111" s="329"/>
    </row>
    <row r="112" spans="1:7" s="39" customFormat="1" x14ac:dyDescent="0.25">
      <c r="A112" s="329"/>
      <c r="B112" s="329"/>
      <c r="C112" s="329"/>
      <c r="D112" s="329"/>
      <c r="E112" s="329"/>
      <c r="F112" s="329"/>
      <c r="G112" s="329"/>
    </row>
    <row r="113" spans="1:7" s="39" customFormat="1" x14ac:dyDescent="0.25">
      <c r="A113" s="329"/>
      <c r="B113" s="329"/>
      <c r="C113" s="329"/>
      <c r="D113" s="329"/>
      <c r="E113" s="329"/>
      <c r="F113" s="329"/>
      <c r="G113" s="329"/>
    </row>
    <row r="114" spans="1:7" s="39" customFormat="1" x14ac:dyDescent="0.25">
      <c r="A114" s="329"/>
      <c r="B114" s="329"/>
      <c r="C114" s="329"/>
      <c r="D114" s="329"/>
      <c r="E114" s="329"/>
      <c r="F114" s="329"/>
      <c r="G114" s="329"/>
    </row>
    <row r="115" spans="1:7" s="39" customFormat="1" x14ac:dyDescent="0.25">
      <c r="A115" s="329"/>
      <c r="B115" s="329"/>
      <c r="C115" s="329"/>
      <c r="D115" s="329"/>
      <c r="E115" s="329"/>
      <c r="F115" s="329"/>
      <c r="G115" s="329"/>
    </row>
    <row r="116" spans="1:7" s="39" customFormat="1" x14ac:dyDescent="0.25">
      <c r="A116" s="329"/>
      <c r="B116" s="329"/>
      <c r="C116" s="329"/>
      <c r="D116" s="329"/>
      <c r="E116" s="329"/>
      <c r="F116" s="329"/>
      <c r="G116" s="329"/>
    </row>
    <row r="117" spans="1:7" s="39" customFormat="1" x14ac:dyDescent="0.25">
      <c r="A117" s="329"/>
      <c r="B117" s="329"/>
      <c r="C117" s="329"/>
      <c r="D117" s="329"/>
      <c r="E117" s="329"/>
      <c r="F117" s="329"/>
      <c r="G117" s="329"/>
    </row>
    <row r="118" spans="1:7" s="39" customFormat="1" x14ac:dyDescent="0.25">
      <c r="A118" s="329"/>
      <c r="B118" s="329"/>
      <c r="C118" s="329"/>
      <c r="D118" s="329"/>
      <c r="E118" s="329"/>
      <c r="F118" s="329"/>
      <c r="G118" s="329"/>
    </row>
    <row r="119" spans="1:7" s="39" customFormat="1" x14ac:dyDescent="0.25">
      <c r="A119" s="329"/>
      <c r="B119" s="329"/>
      <c r="C119" s="329"/>
      <c r="D119" s="329"/>
      <c r="E119" s="329"/>
      <c r="F119" s="329"/>
      <c r="G119" s="329"/>
    </row>
    <row r="120" spans="1:7" s="39" customFormat="1" x14ac:dyDescent="0.25">
      <c r="A120" s="329"/>
      <c r="B120" s="329"/>
      <c r="C120" s="329"/>
      <c r="D120" s="329"/>
      <c r="E120" s="329"/>
      <c r="F120" s="329"/>
      <c r="G120" s="329"/>
    </row>
    <row r="121" spans="1:7" s="39" customFormat="1" x14ac:dyDescent="0.25">
      <c r="A121" s="329"/>
      <c r="B121" s="329"/>
      <c r="C121" s="329"/>
      <c r="D121" s="329"/>
      <c r="E121" s="329"/>
      <c r="F121" s="329"/>
      <c r="G121" s="329"/>
    </row>
    <row r="122" spans="1:7" s="39" customFormat="1" x14ac:dyDescent="0.25">
      <c r="A122" s="329"/>
      <c r="B122" s="329"/>
      <c r="C122" s="329"/>
      <c r="D122" s="329"/>
      <c r="E122" s="329"/>
      <c r="F122" s="329"/>
      <c r="G122" s="329"/>
    </row>
    <row r="123" spans="1:7" s="39" customFormat="1" x14ac:dyDescent="0.25">
      <c r="A123" s="329"/>
      <c r="B123" s="329"/>
      <c r="C123" s="329"/>
      <c r="D123" s="329"/>
      <c r="E123" s="329"/>
      <c r="F123" s="329"/>
      <c r="G123" s="329"/>
    </row>
    <row r="124" spans="1:7" s="39" customFormat="1" x14ac:dyDescent="0.25">
      <c r="A124" s="329"/>
      <c r="B124" s="329"/>
      <c r="C124" s="329"/>
      <c r="D124" s="329"/>
      <c r="E124" s="329"/>
      <c r="F124" s="329"/>
      <c r="G124" s="329"/>
    </row>
    <row r="125" spans="1:7" s="39" customFormat="1" x14ac:dyDescent="0.25">
      <c r="A125" s="329"/>
      <c r="B125" s="329"/>
      <c r="C125" s="329"/>
      <c r="D125" s="329"/>
      <c r="E125" s="329"/>
      <c r="F125" s="329"/>
      <c r="G125" s="329"/>
    </row>
    <row r="126" spans="1:7" s="39" customFormat="1" x14ac:dyDescent="0.25">
      <c r="A126" s="329"/>
      <c r="B126" s="329"/>
      <c r="C126" s="329"/>
      <c r="D126" s="329"/>
      <c r="E126" s="329"/>
      <c r="F126" s="329"/>
      <c r="G126" s="329"/>
    </row>
    <row r="127" spans="1:7" s="39" customFormat="1" x14ac:dyDescent="0.25">
      <c r="A127" s="329"/>
      <c r="B127" s="329"/>
      <c r="C127" s="329"/>
      <c r="D127" s="329"/>
      <c r="E127" s="329"/>
      <c r="F127" s="329"/>
      <c r="G127" s="329"/>
    </row>
    <row r="128" spans="1:7" s="39" customFormat="1" x14ac:dyDescent="0.25">
      <c r="A128" s="329"/>
      <c r="B128" s="329"/>
      <c r="C128" s="329"/>
      <c r="D128" s="329"/>
      <c r="E128" s="329"/>
      <c r="F128" s="329"/>
      <c r="G128" s="329"/>
    </row>
    <row r="129" spans="1:7" s="39" customFormat="1" x14ac:dyDescent="0.25">
      <c r="A129" s="329"/>
      <c r="B129" s="329"/>
      <c r="C129" s="329"/>
      <c r="D129" s="329"/>
      <c r="E129" s="329"/>
      <c r="F129" s="329"/>
      <c r="G129" s="329"/>
    </row>
    <row r="130" spans="1:7" s="39" customFormat="1" x14ac:dyDescent="0.25">
      <c r="A130" s="329"/>
      <c r="B130" s="329"/>
      <c r="C130" s="329"/>
      <c r="D130" s="329"/>
      <c r="E130" s="329"/>
      <c r="F130" s="329"/>
      <c r="G130" s="329"/>
    </row>
    <row r="131" spans="1:7" s="39" customFormat="1" x14ac:dyDescent="0.25">
      <c r="A131" s="329"/>
      <c r="B131" s="329"/>
      <c r="C131" s="329"/>
      <c r="D131" s="329"/>
      <c r="E131" s="329"/>
      <c r="F131" s="329"/>
      <c r="G131" s="329"/>
    </row>
    <row r="132" spans="1:7" s="39" customFormat="1" x14ac:dyDescent="0.25">
      <c r="A132" s="329"/>
      <c r="B132" s="329"/>
      <c r="C132" s="329"/>
      <c r="D132" s="329"/>
      <c r="E132" s="329"/>
      <c r="F132" s="329"/>
      <c r="G132" s="329"/>
    </row>
    <row r="133" spans="1:7" s="39" customFormat="1" x14ac:dyDescent="0.25">
      <c r="A133" s="329"/>
      <c r="B133" s="329"/>
      <c r="C133" s="329"/>
      <c r="D133" s="329"/>
      <c r="E133" s="329"/>
      <c r="F133" s="329"/>
      <c r="G133" s="329"/>
    </row>
    <row r="134" spans="1:7" s="39" customFormat="1" x14ac:dyDescent="0.25">
      <c r="A134" s="329"/>
      <c r="B134" s="329"/>
      <c r="C134" s="329"/>
      <c r="D134" s="329"/>
      <c r="E134" s="329"/>
      <c r="F134" s="329"/>
      <c r="G134" s="329"/>
    </row>
    <row r="135" spans="1:7" s="39" customFormat="1" x14ac:dyDescent="0.25">
      <c r="A135" s="329"/>
      <c r="B135" s="329"/>
      <c r="C135" s="329"/>
      <c r="D135" s="329"/>
      <c r="E135" s="329"/>
      <c r="F135" s="329"/>
      <c r="G135" s="329"/>
    </row>
    <row r="136" spans="1:7" s="39" customFormat="1" x14ac:dyDescent="0.25">
      <c r="A136" s="329"/>
      <c r="B136" s="329"/>
      <c r="C136" s="329"/>
      <c r="D136" s="329"/>
      <c r="E136" s="329"/>
      <c r="F136" s="329"/>
      <c r="G136" s="329"/>
    </row>
    <row r="137" spans="1:7" s="39" customFormat="1" x14ac:dyDescent="0.25">
      <c r="A137" s="329"/>
      <c r="B137" s="329"/>
      <c r="C137" s="329"/>
      <c r="D137" s="329"/>
      <c r="E137" s="329"/>
      <c r="F137" s="329"/>
      <c r="G137" s="329"/>
    </row>
    <row r="138" spans="1:7" s="39" customFormat="1" x14ac:dyDescent="0.25">
      <c r="A138" s="329"/>
      <c r="B138" s="329"/>
      <c r="C138" s="329"/>
      <c r="D138" s="329"/>
      <c r="E138" s="329"/>
      <c r="F138" s="329"/>
      <c r="G138" s="329"/>
    </row>
    <row r="139" spans="1:7" s="39" customFormat="1" x14ac:dyDescent="0.25">
      <c r="A139" s="329"/>
      <c r="B139" s="329"/>
      <c r="C139" s="329"/>
      <c r="D139" s="329"/>
      <c r="E139" s="329"/>
      <c r="F139" s="329"/>
      <c r="G139" s="329"/>
    </row>
    <row r="140" spans="1:7" s="39" customFormat="1" x14ac:dyDescent="0.25">
      <c r="A140" s="329"/>
      <c r="B140" s="329"/>
      <c r="C140" s="329"/>
      <c r="D140" s="329"/>
      <c r="E140" s="329"/>
      <c r="F140" s="329"/>
      <c r="G140" s="329"/>
    </row>
    <row r="141" spans="1:7" s="39" customFormat="1" x14ac:dyDescent="0.25">
      <c r="A141" s="329"/>
      <c r="B141" s="329"/>
      <c r="C141" s="329"/>
      <c r="D141" s="329"/>
      <c r="E141" s="329"/>
      <c r="F141" s="329"/>
      <c r="G141" s="329"/>
    </row>
    <row r="142" spans="1:7" s="39" customFormat="1" x14ac:dyDescent="0.25">
      <c r="A142" s="329"/>
      <c r="B142" s="329"/>
      <c r="C142" s="329"/>
      <c r="D142" s="329"/>
      <c r="E142" s="329"/>
      <c r="F142" s="329"/>
      <c r="G142" s="329"/>
    </row>
    <row r="143" spans="1:7" s="39" customFormat="1" x14ac:dyDescent="0.25">
      <c r="A143" s="329"/>
      <c r="B143" s="329"/>
      <c r="C143" s="329"/>
      <c r="D143" s="329"/>
      <c r="E143" s="329"/>
      <c r="F143" s="329"/>
      <c r="G143" s="329"/>
    </row>
    <row r="144" spans="1:7" s="39" customFormat="1" x14ac:dyDescent="0.25">
      <c r="A144" s="329"/>
      <c r="B144" s="329"/>
      <c r="C144" s="329"/>
      <c r="D144" s="329"/>
      <c r="E144" s="329"/>
      <c r="F144" s="329"/>
      <c r="G144" s="329"/>
    </row>
    <row r="145" spans="1:7" s="39" customFormat="1" x14ac:dyDescent="0.25">
      <c r="A145" s="329"/>
      <c r="B145" s="329"/>
      <c r="C145" s="329"/>
      <c r="D145" s="329"/>
      <c r="E145" s="329"/>
      <c r="F145" s="329"/>
      <c r="G145" s="329"/>
    </row>
    <row r="146" spans="1:7" s="39" customFormat="1" x14ac:dyDescent="0.25">
      <c r="A146" s="329"/>
      <c r="B146" s="329"/>
      <c r="C146" s="329"/>
      <c r="D146" s="329"/>
      <c r="E146" s="329"/>
      <c r="F146" s="329"/>
      <c r="G146" s="329"/>
    </row>
    <row r="147" spans="1:7" s="39" customFormat="1" x14ac:dyDescent="0.25">
      <c r="A147" s="329"/>
      <c r="B147" s="329"/>
      <c r="C147" s="329"/>
      <c r="D147" s="329"/>
      <c r="E147" s="329"/>
      <c r="F147" s="329"/>
      <c r="G147" s="329"/>
    </row>
    <row r="148" spans="1:7" s="39" customFormat="1" x14ac:dyDescent="0.25">
      <c r="A148" s="329"/>
      <c r="B148" s="329"/>
      <c r="C148" s="329"/>
      <c r="D148" s="329"/>
      <c r="E148" s="329"/>
      <c r="F148" s="329"/>
      <c r="G148" s="329"/>
    </row>
    <row r="149" spans="1:7" s="39" customFormat="1" x14ac:dyDescent="0.25">
      <c r="A149" s="329"/>
      <c r="B149" s="329"/>
      <c r="C149" s="329"/>
      <c r="D149" s="329"/>
      <c r="E149" s="329"/>
      <c r="F149" s="329"/>
      <c r="G149" s="329"/>
    </row>
    <row r="150" spans="1:7" s="39" customFormat="1" x14ac:dyDescent="0.25">
      <c r="A150" s="329"/>
      <c r="B150" s="329"/>
      <c r="C150" s="329"/>
      <c r="D150" s="329"/>
      <c r="E150" s="329"/>
      <c r="F150" s="329"/>
      <c r="G150" s="329"/>
    </row>
    <row r="151" spans="1:7" s="39" customFormat="1" x14ac:dyDescent="0.25">
      <c r="A151" s="329"/>
      <c r="B151" s="329"/>
      <c r="C151" s="329"/>
      <c r="D151" s="329"/>
      <c r="E151" s="329"/>
      <c r="F151" s="329"/>
      <c r="G151" s="329"/>
    </row>
    <row r="152" spans="1:7" s="39" customFormat="1" x14ac:dyDescent="0.25">
      <c r="A152" s="329"/>
      <c r="B152" s="329"/>
      <c r="C152" s="329"/>
      <c r="D152" s="329"/>
      <c r="E152" s="329"/>
      <c r="F152" s="329"/>
      <c r="G152" s="329"/>
    </row>
    <row r="153" spans="1:7" s="39" customFormat="1" x14ac:dyDescent="0.25">
      <c r="A153" s="329"/>
      <c r="B153" s="329"/>
      <c r="C153" s="329"/>
      <c r="D153" s="329"/>
      <c r="E153" s="329"/>
      <c r="F153" s="329"/>
      <c r="G153" s="329"/>
    </row>
    <row r="154" spans="1:7" s="39" customFormat="1" x14ac:dyDescent="0.25">
      <c r="A154" s="329"/>
      <c r="B154" s="329"/>
      <c r="C154" s="329"/>
      <c r="D154" s="329"/>
      <c r="E154" s="329"/>
      <c r="F154" s="329"/>
      <c r="G154" s="329"/>
    </row>
    <row r="155" spans="1:7" s="39" customFormat="1" x14ac:dyDescent="0.25">
      <c r="A155" s="329"/>
      <c r="B155" s="329"/>
      <c r="C155" s="329"/>
      <c r="D155" s="329"/>
      <c r="E155" s="329"/>
      <c r="F155" s="329"/>
      <c r="G155" s="329"/>
    </row>
    <row r="156" spans="1:7" s="39" customFormat="1" x14ac:dyDescent="0.25">
      <c r="A156" s="329"/>
      <c r="B156" s="329"/>
      <c r="C156" s="329"/>
      <c r="D156" s="329"/>
      <c r="E156" s="329"/>
      <c r="F156" s="329"/>
      <c r="G156" s="329"/>
    </row>
    <row r="157" spans="1:7" s="39" customFormat="1" x14ac:dyDescent="0.25">
      <c r="A157" s="329"/>
      <c r="B157" s="329"/>
      <c r="C157" s="329"/>
      <c r="D157" s="329"/>
      <c r="E157" s="329"/>
      <c r="F157" s="329"/>
      <c r="G157" s="329"/>
    </row>
    <row r="158" spans="1:7" s="39" customFormat="1" x14ac:dyDescent="0.25">
      <c r="A158" s="329"/>
      <c r="B158" s="329"/>
      <c r="C158" s="329"/>
      <c r="D158" s="329"/>
      <c r="E158" s="329"/>
      <c r="F158" s="329"/>
      <c r="G158" s="329"/>
    </row>
    <row r="159" spans="1:7" s="39" customFormat="1" x14ac:dyDescent="0.25">
      <c r="A159" s="329"/>
      <c r="B159" s="329"/>
      <c r="C159" s="329"/>
      <c r="D159" s="329"/>
      <c r="E159" s="329"/>
      <c r="F159" s="329"/>
      <c r="G159" s="329"/>
    </row>
    <row r="160" spans="1:7" s="39" customFormat="1" x14ac:dyDescent="0.25">
      <c r="A160" s="329"/>
      <c r="B160" s="329"/>
      <c r="C160" s="329"/>
      <c r="D160" s="329"/>
      <c r="E160" s="329"/>
      <c r="F160" s="329"/>
      <c r="G160" s="329"/>
    </row>
    <row r="161" spans="1:7" s="39" customFormat="1" x14ac:dyDescent="0.25">
      <c r="A161" s="329"/>
      <c r="B161" s="329"/>
      <c r="C161" s="329"/>
      <c r="D161" s="329"/>
      <c r="E161" s="329"/>
      <c r="F161" s="329"/>
      <c r="G161" s="329"/>
    </row>
    <row r="162" spans="1:7" s="39" customFormat="1" x14ac:dyDescent="0.25">
      <c r="A162" s="329"/>
      <c r="B162" s="329"/>
      <c r="C162" s="329"/>
      <c r="D162" s="329"/>
      <c r="E162" s="329"/>
      <c r="F162" s="329"/>
      <c r="G162" s="329"/>
    </row>
    <row r="163" spans="1:7" s="39" customFormat="1" x14ac:dyDescent="0.25">
      <c r="A163" s="329"/>
      <c r="B163" s="329"/>
      <c r="C163" s="329"/>
      <c r="D163" s="329"/>
      <c r="E163" s="329"/>
      <c r="F163" s="329"/>
      <c r="G163" s="329"/>
    </row>
    <row r="164" spans="1:7" s="39" customFormat="1" x14ac:dyDescent="0.25">
      <c r="A164" s="329"/>
      <c r="B164" s="329"/>
      <c r="C164" s="329"/>
      <c r="D164" s="329"/>
      <c r="E164" s="329"/>
      <c r="F164" s="329"/>
      <c r="G164" s="329"/>
    </row>
    <row r="165" spans="1:7" s="39" customFormat="1" x14ac:dyDescent="0.25">
      <c r="A165" s="329"/>
      <c r="B165" s="329"/>
      <c r="C165" s="329"/>
      <c r="D165" s="329"/>
      <c r="E165" s="329"/>
      <c r="F165" s="329"/>
      <c r="G165" s="329"/>
    </row>
    <row r="166" spans="1:7" s="39" customFormat="1" x14ac:dyDescent="0.25">
      <c r="A166" s="329"/>
      <c r="B166" s="329"/>
      <c r="C166" s="329"/>
      <c r="D166" s="329"/>
      <c r="E166" s="329"/>
      <c r="F166" s="329"/>
      <c r="G166" s="329"/>
    </row>
    <row r="167" spans="1:7" s="39" customFormat="1" x14ac:dyDescent="0.25">
      <c r="A167" s="329"/>
      <c r="B167" s="329"/>
      <c r="C167" s="329"/>
      <c r="D167" s="329"/>
      <c r="E167" s="329"/>
      <c r="F167" s="329"/>
      <c r="G167" s="329"/>
    </row>
    <row r="168" spans="1:7" s="39" customFormat="1" x14ac:dyDescent="0.25">
      <c r="A168" s="329"/>
      <c r="B168" s="329"/>
      <c r="C168" s="329"/>
      <c r="D168" s="329"/>
      <c r="E168" s="329"/>
      <c r="F168" s="329"/>
      <c r="G168" s="329"/>
    </row>
    <row r="169" spans="1:7" s="39" customFormat="1" x14ac:dyDescent="0.25">
      <c r="A169" s="329"/>
      <c r="B169" s="329"/>
      <c r="C169" s="329"/>
      <c r="D169" s="329"/>
      <c r="E169" s="329"/>
      <c r="F169" s="329"/>
      <c r="G169" s="329"/>
    </row>
    <row r="170" spans="1:7" s="39" customFormat="1" x14ac:dyDescent="0.25">
      <c r="A170" s="329"/>
      <c r="B170" s="329"/>
      <c r="C170" s="329"/>
      <c r="D170" s="329"/>
      <c r="E170" s="329"/>
      <c r="F170" s="329"/>
      <c r="G170" s="329"/>
    </row>
    <row r="171" spans="1:7" s="39" customFormat="1" x14ac:dyDescent="0.25">
      <c r="A171" s="329"/>
      <c r="B171" s="329"/>
      <c r="C171" s="329"/>
      <c r="D171" s="329"/>
      <c r="E171" s="329"/>
      <c r="F171" s="329"/>
      <c r="G171" s="329"/>
    </row>
    <row r="172" spans="1:7" s="39" customFormat="1" x14ac:dyDescent="0.25">
      <c r="A172" s="329"/>
      <c r="B172" s="329"/>
      <c r="C172" s="329"/>
      <c r="D172" s="329"/>
      <c r="E172" s="329"/>
      <c r="F172" s="329"/>
      <c r="G172" s="329"/>
    </row>
    <row r="173" spans="1:7" s="39" customFormat="1" x14ac:dyDescent="0.25">
      <c r="A173" s="329"/>
      <c r="B173" s="329"/>
      <c r="C173" s="329"/>
      <c r="D173" s="329"/>
      <c r="E173" s="329"/>
      <c r="F173" s="329"/>
      <c r="G173" s="329"/>
    </row>
  </sheetData>
  <mergeCells count="7">
    <mergeCell ref="E7:G7"/>
    <mergeCell ref="A1:G1"/>
    <mergeCell ref="A2:G2"/>
    <mergeCell ref="A3:G3"/>
    <mergeCell ref="A4:G4"/>
    <mergeCell ref="A5:G5"/>
    <mergeCell ref="E6:G6"/>
  </mergeCells>
  <pageMargins left="0.9055118110236221" right="0.70866141732283472" top="0.94488188976377963" bottom="0.74803149606299213" header="0.31496062992125984" footer="0.31496062992125984"/>
  <pageSetup paperSize="9" scale="91" orientation="portrait" horizontalDpi="4294967293"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5D54B-150D-4EF5-872A-7252C729CE45}">
  <dimension ref="A1:AR688"/>
  <sheetViews>
    <sheetView showGridLines="0" topLeftCell="D1" zoomScale="80" zoomScaleNormal="80" workbookViewId="0">
      <selection activeCell="F8" sqref="F8"/>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44"/>
    <col min="45" max="16384" width="11.42578125" style="1"/>
  </cols>
  <sheetData>
    <row r="1" spans="1:15" ht="15.75" customHeight="1" x14ac:dyDescent="0.2">
      <c r="A1" s="453"/>
      <c r="B1" s="454"/>
      <c r="C1" s="454"/>
      <c r="D1" s="454"/>
      <c r="E1" s="454"/>
      <c r="F1" s="454"/>
      <c r="G1" s="454"/>
      <c r="H1" s="454"/>
      <c r="I1" s="454"/>
      <c r="J1" s="454"/>
      <c r="K1" s="454"/>
      <c r="L1" s="454"/>
      <c r="M1" s="454"/>
      <c r="N1" s="454"/>
      <c r="O1" s="455"/>
    </row>
    <row r="2" spans="1:15" ht="15.75" customHeight="1" x14ac:dyDescent="0.25">
      <c r="A2" s="456" t="s">
        <v>1</v>
      </c>
      <c r="B2" s="446"/>
      <c r="C2" s="446"/>
      <c r="D2" s="446"/>
      <c r="E2" s="446"/>
      <c r="F2" s="446"/>
      <c r="G2" s="446"/>
      <c r="H2" s="446"/>
      <c r="I2" s="446"/>
      <c r="J2" s="446"/>
      <c r="K2" s="446"/>
      <c r="L2" s="446"/>
      <c r="M2" s="446"/>
      <c r="N2" s="446"/>
      <c r="O2" s="457"/>
    </row>
    <row r="3" spans="1:15" ht="15.75" customHeight="1" x14ac:dyDescent="0.25">
      <c r="A3" s="458" t="s">
        <v>2</v>
      </c>
      <c r="B3" s="448"/>
      <c r="C3" s="448"/>
      <c r="D3" s="448"/>
      <c r="E3" s="448"/>
      <c r="F3" s="448"/>
      <c r="G3" s="448"/>
      <c r="H3" s="448"/>
      <c r="I3" s="448"/>
      <c r="J3" s="448"/>
      <c r="K3" s="448"/>
      <c r="L3" s="448"/>
      <c r="M3" s="448"/>
      <c r="N3" s="448"/>
      <c r="O3" s="459"/>
    </row>
    <row r="4" spans="1:15" ht="15.75" customHeight="1" x14ac:dyDescent="0.2">
      <c r="A4" s="449" t="s">
        <v>549</v>
      </c>
      <c r="B4" s="450"/>
      <c r="C4" s="450"/>
      <c r="D4" s="450"/>
      <c r="E4" s="450"/>
      <c r="F4" s="450"/>
      <c r="G4" s="450"/>
      <c r="H4" s="450"/>
      <c r="I4" s="450"/>
      <c r="J4" s="450"/>
      <c r="K4" s="450"/>
      <c r="L4" s="450"/>
      <c r="M4" s="450"/>
      <c r="N4" s="450"/>
      <c r="O4" s="460"/>
    </row>
    <row r="5" spans="1:15" ht="15.75" customHeight="1" x14ac:dyDescent="0.2">
      <c r="A5" s="449">
        <v>2026</v>
      </c>
      <c r="B5" s="450"/>
      <c r="C5" s="450"/>
      <c r="D5" s="450"/>
      <c r="E5" s="450"/>
      <c r="F5" s="450"/>
      <c r="G5" s="450"/>
      <c r="H5" s="450"/>
      <c r="I5" s="450"/>
      <c r="J5" s="450"/>
      <c r="K5" s="450"/>
      <c r="L5" s="450"/>
      <c r="M5" s="450"/>
      <c r="N5" s="450"/>
      <c r="O5" s="460"/>
    </row>
    <row r="6" spans="1:15" ht="15.75" customHeight="1" x14ac:dyDescent="0.2">
      <c r="A6" s="15" t="s">
        <v>15</v>
      </c>
      <c r="B6" s="5"/>
      <c r="C6" s="5"/>
      <c r="D6" s="5"/>
      <c r="E6" s="5"/>
      <c r="F6" s="451" t="str">
        <f>[3]PPNE3!E6</f>
        <v>REGION YUMA</v>
      </c>
      <c r="G6" s="451"/>
      <c r="H6" s="451"/>
      <c r="I6" s="451"/>
      <c r="J6" s="451"/>
      <c r="K6" s="451"/>
      <c r="L6" s="451"/>
      <c r="M6" s="451"/>
      <c r="N6" s="451"/>
      <c r="O6" s="452"/>
    </row>
    <row r="7" spans="1:15" ht="15.75" customHeight="1" x14ac:dyDescent="0.2">
      <c r="A7" s="17" t="s">
        <v>550</v>
      </c>
      <c r="B7" s="18"/>
      <c r="C7" s="18"/>
      <c r="D7" s="16"/>
      <c r="E7" s="18"/>
      <c r="F7" s="466" t="str">
        <f>[3]PPNE3!E7</f>
        <v>HOSPITAL GENERAL Y DE ESPECIALIDADES NUESTRA SRA. DE LA ALTAGRACIA</v>
      </c>
      <c r="G7" s="466"/>
      <c r="H7" s="466"/>
      <c r="I7" s="466"/>
      <c r="J7" s="466"/>
      <c r="K7" s="466"/>
      <c r="L7" s="466"/>
      <c r="M7" s="466"/>
      <c r="N7" s="466"/>
      <c r="O7" s="467"/>
    </row>
    <row r="8" spans="1:15" ht="15.75" customHeight="1" x14ac:dyDescent="0.2">
      <c r="A8" s="21" t="s">
        <v>514</v>
      </c>
      <c r="B8" s="22"/>
      <c r="C8" s="22"/>
      <c r="D8" s="22"/>
      <c r="E8" s="22"/>
      <c r="F8" s="22"/>
      <c r="G8" s="22"/>
      <c r="H8" s="22"/>
      <c r="I8" s="22"/>
      <c r="J8" s="22"/>
      <c r="K8" s="22"/>
      <c r="L8" s="22"/>
      <c r="M8" s="22"/>
      <c r="N8" s="22"/>
      <c r="O8" s="23"/>
    </row>
    <row r="9" spans="1:15" ht="13.5" x14ac:dyDescent="0.25">
      <c r="A9" s="34" t="s">
        <v>551</v>
      </c>
      <c r="B9" s="3"/>
      <c r="C9" s="3"/>
      <c r="D9" s="3"/>
      <c r="E9" s="35"/>
      <c r="F9" s="36"/>
      <c r="G9" s="42">
        <f>+[3]PPNE3!F16</f>
        <v>0</v>
      </c>
      <c r="H9" s="33"/>
      <c r="I9" s="33"/>
      <c r="J9" s="33"/>
      <c r="K9" s="33"/>
      <c r="L9" s="33"/>
      <c r="M9" s="33"/>
      <c r="N9" s="33"/>
      <c r="O9" s="37"/>
    </row>
    <row r="10" spans="1:15" ht="13.5" x14ac:dyDescent="0.25">
      <c r="A10" s="34" t="s">
        <v>552</v>
      </c>
      <c r="B10" s="3"/>
      <c r="C10" s="3"/>
      <c r="D10" s="3"/>
      <c r="E10" s="35"/>
      <c r="F10" s="36"/>
      <c r="G10" s="42">
        <f>+[3]PPNE3!F25</f>
        <v>68000000</v>
      </c>
      <c r="H10" s="33"/>
      <c r="I10" s="33"/>
      <c r="J10" s="33"/>
      <c r="K10" s="33"/>
      <c r="L10" s="33"/>
      <c r="M10" s="33"/>
      <c r="N10" s="33"/>
      <c r="O10" s="37"/>
    </row>
    <row r="11" spans="1:15" ht="13.5" x14ac:dyDescent="0.25">
      <c r="A11" s="34" t="s">
        <v>553</v>
      </c>
      <c r="B11" s="3"/>
      <c r="C11" s="3"/>
      <c r="D11" s="3"/>
      <c r="E11" s="35"/>
      <c r="F11" s="36"/>
      <c r="G11" s="42">
        <f>+[3]PPNE3!F15</f>
        <v>110400000</v>
      </c>
      <c r="H11" s="33"/>
      <c r="I11" s="33"/>
      <c r="J11" s="33"/>
      <c r="K11" s="33"/>
      <c r="L11" s="33"/>
      <c r="M11" s="33"/>
      <c r="N11" s="33"/>
      <c r="O11" s="37"/>
    </row>
    <row r="12" spans="1:15" ht="13.5" x14ac:dyDescent="0.25">
      <c r="A12" s="34" t="s">
        <v>554</v>
      </c>
      <c r="B12" s="3"/>
      <c r="C12" s="3"/>
      <c r="D12" s="3"/>
      <c r="E12" s="35"/>
      <c r="F12" s="36"/>
      <c r="G12" s="42">
        <f>+[3]PPNE3!F9+[3]PPNE3!F17+[3]PPNE3!F21+[3]PPNE3!F22</f>
        <v>0</v>
      </c>
      <c r="H12" s="33"/>
      <c r="I12" s="33"/>
      <c r="J12" s="33"/>
      <c r="K12" s="33"/>
      <c r="L12" s="33"/>
      <c r="M12" s="33"/>
      <c r="N12" s="33"/>
      <c r="O12" s="37"/>
    </row>
    <row r="13" spans="1:15" ht="13.5" x14ac:dyDescent="0.25">
      <c r="A13" s="331" t="s">
        <v>555</v>
      </c>
      <c r="B13" s="3"/>
      <c r="C13" s="3"/>
      <c r="D13" s="3"/>
      <c r="E13" s="35"/>
      <c r="F13" s="36"/>
      <c r="G13" s="43">
        <f>+[3]PPNE3!F18</f>
        <v>293148530</v>
      </c>
      <c r="H13" s="33"/>
      <c r="I13" s="33"/>
      <c r="J13" s="33"/>
      <c r="K13" s="33"/>
      <c r="L13" s="33"/>
      <c r="M13" s="33"/>
      <c r="N13" s="33"/>
      <c r="O13" s="37"/>
    </row>
    <row r="14" spans="1:15" ht="14.25" thickBot="1" x14ac:dyDescent="0.3">
      <c r="A14" s="26" t="s">
        <v>556</v>
      </c>
      <c r="B14" s="27"/>
      <c r="C14" s="27"/>
      <c r="D14" s="27"/>
      <c r="E14" s="28"/>
      <c r="F14" s="29"/>
      <c r="G14" s="30">
        <f>SUM(G9:G13)</f>
        <v>471548530</v>
      </c>
      <c r="H14" s="31"/>
      <c r="I14" s="31"/>
      <c r="J14" s="31"/>
      <c r="K14" s="31"/>
      <c r="L14" s="31"/>
      <c r="M14" s="31"/>
      <c r="N14" s="31"/>
      <c r="O14" s="32"/>
    </row>
    <row r="15" spans="1:15" ht="15.75" customHeight="1" thickTop="1" x14ac:dyDescent="0.2">
      <c r="A15" s="24" t="s">
        <v>557</v>
      </c>
      <c r="B15" s="19"/>
      <c r="C15" s="19"/>
      <c r="D15" s="19"/>
      <c r="E15" s="19"/>
      <c r="F15" s="19"/>
      <c r="G15" s="19"/>
      <c r="H15" s="19"/>
      <c r="I15" s="19"/>
      <c r="J15" s="19"/>
      <c r="K15" s="19"/>
      <c r="L15" s="19"/>
      <c r="M15" s="19"/>
      <c r="N15" s="19"/>
      <c r="O15" s="25"/>
    </row>
    <row r="16" spans="1:15" ht="19.5" customHeight="1" x14ac:dyDescent="0.2">
      <c r="A16" s="461" t="s">
        <v>558</v>
      </c>
      <c r="B16" s="461" t="s">
        <v>559</v>
      </c>
      <c r="C16" s="461" t="s">
        <v>518</v>
      </c>
      <c r="D16" s="461" t="s">
        <v>560</v>
      </c>
      <c r="E16" s="461" t="s">
        <v>519</v>
      </c>
      <c r="F16" s="468" t="s">
        <v>561</v>
      </c>
      <c r="G16" s="463" t="s">
        <v>562</v>
      </c>
      <c r="H16" s="463" t="s">
        <v>34</v>
      </c>
      <c r="I16" s="470" t="s">
        <v>563</v>
      </c>
      <c r="J16" s="462" t="s">
        <v>564</v>
      </c>
      <c r="K16" s="462"/>
      <c r="L16" s="463" t="s">
        <v>565</v>
      </c>
      <c r="M16" s="463"/>
      <c r="N16" s="464" t="s">
        <v>566</v>
      </c>
      <c r="O16" s="464" t="s">
        <v>522</v>
      </c>
    </row>
    <row r="17" spans="1:15" ht="44.25" customHeight="1" x14ac:dyDescent="0.2">
      <c r="A17" s="461"/>
      <c r="B17" s="461"/>
      <c r="C17" s="461"/>
      <c r="D17" s="461"/>
      <c r="E17" s="461"/>
      <c r="F17" s="469"/>
      <c r="G17" s="463"/>
      <c r="H17" s="463"/>
      <c r="I17" s="470"/>
      <c r="J17" s="20" t="s">
        <v>567</v>
      </c>
      <c r="K17" s="20" t="s">
        <v>568</v>
      </c>
      <c r="L17" s="20" t="s">
        <v>569</v>
      </c>
      <c r="M17" s="20" t="s">
        <v>570</v>
      </c>
      <c r="N17" s="465"/>
      <c r="O17" s="465"/>
    </row>
    <row r="18" spans="1:15" ht="12.75" x14ac:dyDescent="0.2">
      <c r="A18" s="332">
        <v>2</v>
      </c>
      <c r="B18" s="333"/>
      <c r="C18" s="333"/>
      <c r="D18" s="333"/>
      <c r="E18" s="333"/>
      <c r="F18" s="334" t="s">
        <v>36</v>
      </c>
      <c r="G18" s="335">
        <f>+G19+G67+G171+G255+G272+G325</f>
        <v>36645546.82</v>
      </c>
      <c r="H18" s="335">
        <f t="shared" ref="H18:O18" si="0">+H19+H67+H171+H255+H272+H325</f>
        <v>50669050.810000002</v>
      </c>
      <c r="I18" s="335">
        <f t="shared" si="0"/>
        <v>65689000.910000004</v>
      </c>
      <c r="J18" s="335">
        <f t="shared" si="0"/>
        <v>39606214.560000002</v>
      </c>
      <c r="K18" s="335">
        <f t="shared" si="0"/>
        <v>41551207.590000004</v>
      </c>
      <c r="L18" s="335">
        <f t="shared" si="0"/>
        <v>39527476.420000002</v>
      </c>
      <c r="M18" s="335">
        <f>+M19+M67+M171+M255+M272+M325</f>
        <v>110355032.89</v>
      </c>
      <c r="N18" s="335">
        <f>+N19+N67+N171+N255+N272+N325</f>
        <v>361148530</v>
      </c>
      <c r="O18" s="335">
        <f t="shared" si="0"/>
        <v>106.26441702531643</v>
      </c>
    </row>
    <row r="19" spans="1:15" ht="12.75" x14ac:dyDescent="0.2">
      <c r="A19" s="336">
        <v>2</v>
      </c>
      <c r="B19" s="337">
        <v>1</v>
      </c>
      <c r="C19" s="338"/>
      <c r="D19" s="338"/>
      <c r="E19" s="338"/>
      <c r="F19" s="257" t="s">
        <v>571</v>
      </c>
      <c r="G19" s="339">
        <f>+G20+G42+G54+G58</f>
        <v>35232689.670000002</v>
      </c>
      <c r="H19" s="339">
        <f t="shared" ref="H19:O19" si="1">+H20+H42+H54+H58</f>
        <v>31995049.91</v>
      </c>
      <c r="I19" s="339">
        <f t="shared" si="1"/>
        <v>43315000.020000003</v>
      </c>
      <c r="J19" s="339">
        <f t="shared" si="1"/>
        <v>31879713.670000002</v>
      </c>
      <c r="K19" s="339">
        <f t="shared" si="1"/>
        <v>33614706.700000003</v>
      </c>
      <c r="L19" s="339">
        <f t="shared" si="1"/>
        <v>37394619.280000001</v>
      </c>
      <c r="M19" s="339">
        <f t="shared" si="1"/>
        <v>58885827.75</v>
      </c>
      <c r="N19" s="339">
        <f t="shared" si="1"/>
        <v>272317607</v>
      </c>
      <c r="O19" s="339">
        <f t="shared" si="1"/>
        <v>75.403216233498171</v>
      </c>
    </row>
    <row r="20" spans="1:15" ht="12.75" x14ac:dyDescent="0.2">
      <c r="A20" s="340">
        <v>2</v>
      </c>
      <c r="B20" s="341">
        <v>1</v>
      </c>
      <c r="C20" s="341">
        <v>1</v>
      </c>
      <c r="D20" s="341"/>
      <c r="E20" s="341"/>
      <c r="F20" s="258" t="s">
        <v>572</v>
      </c>
      <c r="G20" s="342">
        <f>+G21+G26+G33+G35+G37</f>
        <v>29516546.969999999</v>
      </c>
      <c r="H20" s="342">
        <f t="shared" ref="H20:N20" si="2">+H21+H26+H33+H35+H37</f>
        <v>27457008.109999999</v>
      </c>
      <c r="I20" s="342">
        <f t="shared" si="2"/>
        <v>37315357.32</v>
      </c>
      <c r="J20" s="342">
        <f t="shared" si="2"/>
        <v>27647674.870000001</v>
      </c>
      <c r="K20" s="342">
        <f t="shared" si="2"/>
        <v>26456463.100000001</v>
      </c>
      <c r="L20" s="342">
        <f t="shared" si="2"/>
        <v>32722313.580000002</v>
      </c>
      <c r="M20" s="342">
        <f t="shared" si="2"/>
        <v>49213525.049999997</v>
      </c>
      <c r="N20" s="342">
        <f t="shared" si="2"/>
        <v>230328889</v>
      </c>
      <c r="O20" s="342">
        <f>+O21+O26+O33+O35+O37</f>
        <v>63.776775998506764</v>
      </c>
    </row>
    <row r="21" spans="1:15" ht="12.75" x14ac:dyDescent="0.2">
      <c r="A21" s="343">
        <v>2</v>
      </c>
      <c r="B21" s="344">
        <v>1</v>
      </c>
      <c r="C21" s="344">
        <v>1</v>
      </c>
      <c r="D21" s="344">
        <v>1</v>
      </c>
      <c r="E21" s="344"/>
      <c r="F21" s="259" t="s">
        <v>573</v>
      </c>
      <c r="G21" s="345">
        <f>SUM(G22:G25)</f>
        <v>5000000</v>
      </c>
      <c r="H21" s="345">
        <f t="shared" ref="H21:M21" si="3">SUM(H22:H25)</f>
        <v>0</v>
      </c>
      <c r="I21" s="345">
        <f t="shared" si="3"/>
        <v>5000000</v>
      </c>
      <c r="J21" s="345">
        <f t="shared" si="3"/>
        <v>5000000</v>
      </c>
      <c r="K21" s="345">
        <f t="shared" si="3"/>
        <v>3000000</v>
      </c>
      <c r="L21" s="345">
        <f t="shared" si="3"/>
        <v>0</v>
      </c>
      <c r="M21" s="345">
        <f t="shared" si="3"/>
        <v>15300000</v>
      </c>
      <c r="N21" s="345">
        <f>SUM(N22:N25)</f>
        <v>33300000</v>
      </c>
      <c r="O21" s="346">
        <f>SUM(O22:O25)</f>
        <v>9.2205830105413966</v>
      </c>
    </row>
    <row r="22" spans="1:15" ht="12.75" x14ac:dyDescent="0.2">
      <c r="A22" s="347">
        <v>2</v>
      </c>
      <c r="B22" s="348">
        <v>1</v>
      </c>
      <c r="C22" s="348">
        <v>1</v>
      </c>
      <c r="D22" s="348">
        <v>1</v>
      </c>
      <c r="E22" s="348" t="s">
        <v>574</v>
      </c>
      <c r="F22" s="349" t="s">
        <v>575</v>
      </c>
      <c r="G22" s="350">
        <v>5000000</v>
      </c>
      <c r="H22" s="350"/>
      <c r="I22" s="350">
        <v>5000000</v>
      </c>
      <c r="J22" s="350">
        <v>5000000</v>
      </c>
      <c r="K22" s="350">
        <v>3000000</v>
      </c>
      <c r="L22" s="350"/>
      <c r="M22" s="350">
        <v>15300000</v>
      </c>
      <c r="N22" s="351">
        <f t="shared" ref="N22:N41" si="4">SUBTOTAL(9,G22:M22)</f>
        <v>33300000</v>
      </c>
      <c r="O22" s="352">
        <f t="shared" ref="O22:O32" si="5">IFERROR(N22/$N$18*100,"0.00")</f>
        <v>9.2205830105413966</v>
      </c>
    </row>
    <row r="23" spans="1:15" ht="12.75" x14ac:dyDescent="0.2">
      <c r="A23" s="347">
        <v>2</v>
      </c>
      <c r="B23" s="348">
        <v>1</v>
      </c>
      <c r="C23" s="348">
        <v>1</v>
      </c>
      <c r="D23" s="348">
        <v>1</v>
      </c>
      <c r="E23" s="348" t="s">
        <v>576</v>
      </c>
      <c r="F23" s="260" t="s">
        <v>577</v>
      </c>
      <c r="G23" s="350"/>
      <c r="H23" s="350"/>
      <c r="I23" s="350"/>
      <c r="J23" s="350"/>
      <c r="K23" s="350"/>
      <c r="L23" s="350"/>
      <c r="M23" s="350"/>
      <c r="N23" s="351">
        <f t="shared" si="4"/>
        <v>0</v>
      </c>
      <c r="O23" s="352">
        <f t="shared" si="5"/>
        <v>0</v>
      </c>
    </row>
    <row r="24" spans="1:15" ht="12.75" x14ac:dyDescent="0.2">
      <c r="A24" s="347">
        <v>2</v>
      </c>
      <c r="B24" s="348">
        <v>1</v>
      </c>
      <c r="C24" s="348">
        <v>1</v>
      </c>
      <c r="D24" s="348">
        <v>1</v>
      </c>
      <c r="E24" s="348" t="s">
        <v>578</v>
      </c>
      <c r="F24" s="260" t="s">
        <v>579</v>
      </c>
      <c r="G24" s="350"/>
      <c r="H24" s="350"/>
      <c r="I24" s="350"/>
      <c r="J24" s="350"/>
      <c r="K24" s="350"/>
      <c r="L24" s="350"/>
      <c r="M24" s="350"/>
      <c r="N24" s="351">
        <f t="shared" si="4"/>
        <v>0</v>
      </c>
      <c r="O24" s="352">
        <f t="shared" si="5"/>
        <v>0</v>
      </c>
    </row>
    <row r="25" spans="1:15" ht="12.75" x14ac:dyDescent="0.2">
      <c r="A25" s="347">
        <v>2</v>
      </c>
      <c r="B25" s="348">
        <v>1</v>
      </c>
      <c r="C25" s="348">
        <v>1</v>
      </c>
      <c r="D25" s="348">
        <v>1</v>
      </c>
      <c r="E25" s="348" t="s">
        <v>580</v>
      </c>
      <c r="F25" s="260" t="s">
        <v>581</v>
      </c>
      <c r="G25" s="350"/>
      <c r="H25" s="350"/>
      <c r="I25" s="350"/>
      <c r="J25" s="350"/>
      <c r="K25" s="350"/>
      <c r="L25" s="350"/>
      <c r="M25" s="350"/>
      <c r="N25" s="351">
        <f t="shared" si="4"/>
        <v>0</v>
      </c>
      <c r="O25" s="352">
        <f t="shared" si="5"/>
        <v>0</v>
      </c>
    </row>
    <row r="26" spans="1:15" ht="12.75" x14ac:dyDescent="0.2">
      <c r="A26" s="343">
        <v>2</v>
      </c>
      <c r="B26" s="344">
        <v>1</v>
      </c>
      <c r="C26" s="344">
        <v>1</v>
      </c>
      <c r="D26" s="344">
        <v>2</v>
      </c>
      <c r="E26" s="344"/>
      <c r="F26" s="259" t="s">
        <v>582</v>
      </c>
      <c r="G26" s="345">
        <f>SUM(G27:G32)</f>
        <v>21805335.219999999</v>
      </c>
      <c r="H26" s="345">
        <f t="shared" ref="H26:L26" si="6">SUM(H27:H32)</f>
        <v>24745796.359999999</v>
      </c>
      <c r="I26" s="345">
        <f t="shared" si="6"/>
        <v>28795357.32</v>
      </c>
      <c r="J26" s="345">
        <f t="shared" si="6"/>
        <v>20745251.350000001</v>
      </c>
      <c r="K26" s="345">
        <f t="shared" si="6"/>
        <v>20745251.350000001</v>
      </c>
      <c r="L26" s="345">
        <f t="shared" si="6"/>
        <v>30295948.850000001</v>
      </c>
      <c r="M26" s="345">
        <f>SUM(M27:M32)</f>
        <v>30295948.550000001</v>
      </c>
      <c r="N26" s="345">
        <f>SUM(N27:N32)</f>
        <v>177428889</v>
      </c>
      <c r="O26" s="346">
        <f>SUM(O27:O32)</f>
        <v>49.129063047826889</v>
      </c>
    </row>
    <row r="27" spans="1:15" ht="12.75" x14ac:dyDescent="0.2">
      <c r="A27" s="347">
        <v>2</v>
      </c>
      <c r="B27" s="348">
        <v>1</v>
      </c>
      <c r="C27" s="348">
        <v>1</v>
      </c>
      <c r="D27" s="348">
        <v>2</v>
      </c>
      <c r="E27" s="348" t="s">
        <v>583</v>
      </c>
      <c r="F27" s="260" t="s">
        <v>584</v>
      </c>
      <c r="G27" s="350"/>
      <c r="H27" s="350"/>
      <c r="I27" s="350"/>
      <c r="J27" s="350"/>
      <c r="K27" s="350"/>
      <c r="L27" s="350"/>
      <c r="M27" s="350"/>
      <c r="N27" s="353">
        <f t="shared" si="4"/>
        <v>0</v>
      </c>
      <c r="O27" s="352">
        <f t="shared" si="5"/>
        <v>0</v>
      </c>
    </row>
    <row r="28" spans="1:15" ht="12.75" x14ac:dyDescent="0.2">
      <c r="A28" s="347">
        <v>2</v>
      </c>
      <c r="B28" s="348">
        <v>1</v>
      </c>
      <c r="C28" s="348">
        <v>1</v>
      </c>
      <c r="D28" s="348">
        <v>2</v>
      </c>
      <c r="E28" s="348" t="s">
        <v>578</v>
      </c>
      <c r="F28" s="260" t="s">
        <v>585</v>
      </c>
      <c r="G28" s="350"/>
      <c r="H28" s="350"/>
      <c r="I28" s="350"/>
      <c r="J28" s="350"/>
      <c r="K28" s="350"/>
      <c r="L28" s="350"/>
      <c r="M28" s="350"/>
      <c r="N28" s="353">
        <f t="shared" si="4"/>
        <v>0</v>
      </c>
      <c r="O28" s="352">
        <f t="shared" si="5"/>
        <v>0</v>
      </c>
    </row>
    <row r="29" spans="1:15" ht="12.75" x14ac:dyDescent="0.2">
      <c r="A29" s="347">
        <v>2</v>
      </c>
      <c r="B29" s="348">
        <v>1</v>
      </c>
      <c r="C29" s="348">
        <v>1</v>
      </c>
      <c r="D29" s="348">
        <v>2</v>
      </c>
      <c r="E29" s="348" t="s">
        <v>580</v>
      </c>
      <c r="F29" s="260" t="s">
        <v>586</v>
      </c>
      <c r="G29" s="350"/>
      <c r="H29" s="350"/>
      <c r="I29" s="350"/>
      <c r="J29" s="350"/>
      <c r="K29" s="350"/>
      <c r="L29" s="350"/>
      <c r="M29" s="350"/>
      <c r="N29" s="353">
        <f t="shared" si="4"/>
        <v>0</v>
      </c>
      <c r="O29" s="352">
        <f t="shared" si="5"/>
        <v>0</v>
      </c>
    </row>
    <row r="30" spans="1:15" ht="12.75" x14ac:dyDescent="0.2">
      <c r="A30" s="347">
        <v>2</v>
      </c>
      <c r="B30" s="348">
        <v>1</v>
      </c>
      <c r="C30" s="348">
        <v>1</v>
      </c>
      <c r="D30" s="348">
        <v>2</v>
      </c>
      <c r="E30" s="348" t="s">
        <v>587</v>
      </c>
      <c r="F30" s="260" t="s">
        <v>588</v>
      </c>
      <c r="G30" s="350">
        <f>21745796.14+59540-0.92</f>
        <v>21805335.219999999</v>
      </c>
      <c r="H30" s="350">
        <v>24745796.359999999</v>
      </c>
      <c r="I30" s="350">
        <v>28795357.32</v>
      </c>
      <c r="J30" s="350">
        <v>20745251.350000001</v>
      </c>
      <c r="K30" s="350">
        <v>20745251.350000001</v>
      </c>
      <c r="L30" s="350">
        <v>30295948.850000001</v>
      </c>
      <c r="M30" s="350">
        <v>30295948.550000001</v>
      </c>
      <c r="N30" s="353">
        <f t="shared" si="4"/>
        <v>177428889</v>
      </c>
      <c r="O30" s="352">
        <f t="shared" si="5"/>
        <v>49.129063047826889</v>
      </c>
    </row>
    <row r="31" spans="1:15" ht="12.75" x14ac:dyDescent="0.2">
      <c r="A31" s="347">
        <v>2</v>
      </c>
      <c r="B31" s="348">
        <v>1</v>
      </c>
      <c r="C31" s="348">
        <v>1</v>
      </c>
      <c r="D31" s="348">
        <v>2</v>
      </c>
      <c r="E31" s="348" t="s">
        <v>589</v>
      </c>
      <c r="F31" s="260" t="s">
        <v>590</v>
      </c>
      <c r="G31" s="350"/>
      <c r="H31" s="350"/>
      <c r="I31" s="350"/>
      <c r="J31" s="350"/>
      <c r="K31" s="350"/>
      <c r="L31" s="350"/>
      <c r="M31" s="350"/>
      <c r="N31" s="353">
        <f t="shared" si="4"/>
        <v>0</v>
      </c>
      <c r="O31" s="352">
        <f t="shared" si="5"/>
        <v>0</v>
      </c>
    </row>
    <row r="32" spans="1:15" ht="12.75" x14ac:dyDescent="0.2">
      <c r="A32" s="347">
        <v>2</v>
      </c>
      <c r="B32" s="348">
        <v>1</v>
      </c>
      <c r="C32" s="348">
        <v>1</v>
      </c>
      <c r="D32" s="348">
        <v>2</v>
      </c>
      <c r="E32" s="348" t="s">
        <v>591</v>
      </c>
      <c r="F32" s="260" t="s">
        <v>592</v>
      </c>
      <c r="G32" s="350"/>
      <c r="H32" s="350"/>
      <c r="I32" s="350"/>
      <c r="J32" s="350"/>
      <c r="K32" s="350"/>
      <c r="L32" s="350"/>
      <c r="M32" s="350"/>
      <c r="N32" s="353">
        <f t="shared" si="4"/>
        <v>0</v>
      </c>
      <c r="O32" s="352">
        <f t="shared" si="5"/>
        <v>0</v>
      </c>
    </row>
    <row r="33" spans="1:15" ht="12.75" x14ac:dyDescent="0.2">
      <c r="A33" s="343">
        <v>2</v>
      </c>
      <c r="B33" s="344">
        <v>1</v>
      </c>
      <c r="C33" s="344">
        <v>1</v>
      </c>
      <c r="D33" s="344">
        <v>3</v>
      </c>
      <c r="E33" s="344"/>
      <c r="F33" s="259" t="s">
        <v>593</v>
      </c>
      <c r="G33" s="345">
        <f>G34</f>
        <v>0</v>
      </c>
      <c r="H33" s="345">
        <f t="shared" ref="H33:O33" si="7">H34</f>
        <v>0</v>
      </c>
      <c r="I33" s="345">
        <f t="shared" si="7"/>
        <v>0</v>
      </c>
      <c r="J33" s="345">
        <f t="shared" si="7"/>
        <v>0</v>
      </c>
      <c r="K33" s="345">
        <f t="shared" si="7"/>
        <v>0</v>
      </c>
      <c r="L33" s="345">
        <f t="shared" si="7"/>
        <v>0</v>
      </c>
      <c r="M33" s="345">
        <f t="shared" si="7"/>
        <v>0</v>
      </c>
      <c r="N33" s="345">
        <f t="shared" si="7"/>
        <v>0</v>
      </c>
      <c r="O33" s="346">
        <f t="shared" si="7"/>
        <v>0</v>
      </c>
    </row>
    <row r="34" spans="1:15" ht="12.75" x14ac:dyDescent="0.2">
      <c r="A34" s="347">
        <v>2</v>
      </c>
      <c r="B34" s="348">
        <v>1</v>
      </c>
      <c r="C34" s="348">
        <v>1</v>
      </c>
      <c r="D34" s="348">
        <v>3</v>
      </c>
      <c r="E34" s="348" t="s">
        <v>574</v>
      </c>
      <c r="F34" s="260" t="s">
        <v>593</v>
      </c>
      <c r="G34" s="350"/>
      <c r="H34" s="350"/>
      <c r="I34" s="350"/>
      <c r="J34" s="350"/>
      <c r="K34" s="350"/>
      <c r="L34" s="350"/>
      <c r="M34" s="350"/>
      <c r="N34" s="353">
        <f t="shared" si="4"/>
        <v>0</v>
      </c>
      <c r="O34" s="352">
        <f t="shared" ref="O34:O41" si="8">IFERROR(N34/$N$18*100,"0.00")</f>
        <v>0</v>
      </c>
    </row>
    <row r="35" spans="1:15" ht="12.75" x14ac:dyDescent="0.2">
      <c r="A35" s="343">
        <v>2</v>
      </c>
      <c r="B35" s="344">
        <v>1</v>
      </c>
      <c r="C35" s="344">
        <v>1</v>
      </c>
      <c r="D35" s="344">
        <v>4</v>
      </c>
      <c r="E35" s="344"/>
      <c r="F35" s="259" t="s">
        <v>594</v>
      </c>
      <c r="G35" s="345">
        <f>G36</f>
        <v>2711211.75</v>
      </c>
      <c r="H35" s="345">
        <f t="shared" ref="H35:M35" si="9">H36</f>
        <v>2711211.75</v>
      </c>
      <c r="I35" s="345">
        <f t="shared" si="9"/>
        <v>3520000</v>
      </c>
      <c r="J35" s="345">
        <f t="shared" si="9"/>
        <v>1902423.52</v>
      </c>
      <c r="K35" s="345">
        <f t="shared" si="9"/>
        <v>2711211.75</v>
      </c>
      <c r="L35" s="345">
        <f t="shared" si="9"/>
        <v>2426364.73</v>
      </c>
      <c r="M35" s="345">
        <f t="shared" si="9"/>
        <v>1617576.5</v>
      </c>
      <c r="N35" s="345">
        <f>N36</f>
        <v>17600000</v>
      </c>
      <c r="O35" s="346">
        <f t="shared" ref="O35" si="10">O36</f>
        <v>4.8733411707365937</v>
      </c>
    </row>
    <row r="36" spans="1:15" ht="12.75" x14ac:dyDescent="0.2">
      <c r="A36" s="347">
        <v>2</v>
      </c>
      <c r="B36" s="348">
        <v>1</v>
      </c>
      <c r="C36" s="348">
        <v>1</v>
      </c>
      <c r="D36" s="348">
        <v>4</v>
      </c>
      <c r="E36" s="348" t="s">
        <v>574</v>
      </c>
      <c r="F36" s="260" t="s">
        <v>594</v>
      </c>
      <c r="G36" s="350">
        <f>2426364.75+284847</f>
        <v>2711211.75</v>
      </c>
      <c r="H36" s="350">
        <f>2426364.75+284847</f>
        <v>2711211.75</v>
      </c>
      <c r="I36" s="350">
        <f>3235153+284847</f>
        <v>3520000</v>
      </c>
      <c r="J36" s="350">
        <f>1617576.52+284847</f>
        <v>1902423.52</v>
      </c>
      <c r="K36" s="350">
        <f>2426364.75+284847</f>
        <v>2711211.75</v>
      </c>
      <c r="L36" s="350">
        <v>2426364.73</v>
      </c>
      <c r="M36" s="350">
        <v>1617576.5</v>
      </c>
      <c r="N36" s="353">
        <f t="shared" si="4"/>
        <v>17600000</v>
      </c>
      <c r="O36" s="354">
        <f t="shared" si="8"/>
        <v>4.8733411707365937</v>
      </c>
    </row>
    <row r="37" spans="1:15" ht="12.75" x14ac:dyDescent="0.2">
      <c r="A37" s="343">
        <v>2</v>
      </c>
      <c r="B37" s="344">
        <v>1</v>
      </c>
      <c r="C37" s="344">
        <v>1</v>
      </c>
      <c r="D37" s="344">
        <v>5</v>
      </c>
      <c r="E37" s="344"/>
      <c r="F37" s="259" t="s">
        <v>595</v>
      </c>
      <c r="G37" s="345">
        <f>SUM(G38:G41)</f>
        <v>0</v>
      </c>
      <c r="H37" s="345">
        <f t="shared" ref="H37:O37" si="11">SUM(H38:H41)</f>
        <v>0</v>
      </c>
      <c r="I37" s="345">
        <f t="shared" si="11"/>
        <v>0</v>
      </c>
      <c r="J37" s="345">
        <f t="shared" si="11"/>
        <v>0</v>
      </c>
      <c r="K37" s="345">
        <f t="shared" si="11"/>
        <v>0</v>
      </c>
      <c r="L37" s="345">
        <f t="shared" si="11"/>
        <v>0</v>
      </c>
      <c r="M37" s="345">
        <f t="shared" si="11"/>
        <v>2000000</v>
      </c>
      <c r="N37" s="345">
        <f t="shared" si="11"/>
        <v>2000000</v>
      </c>
      <c r="O37" s="346">
        <f t="shared" si="11"/>
        <v>0.55378876940188571</v>
      </c>
    </row>
    <row r="38" spans="1:15" ht="12.75" x14ac:dyDescent="0.2">
      <c r="A38" s="347">
        <v>2</v>
      </c>
      <c r="B38" s="348">
        <v>1</v>
      </c>
      <c r="C38" s="348">
        <v>1</v>
      </c>
      <c r="D38" s="348">
        <v>5</v>
      </c>
      <c r="E38" s="348" t="s">
        <v>574</v>
      </c>
      <c r="F38" s="261" t="s">
        <v>595</v>
      </c>
      <c r="G38" s="350"/>
      <c r="H38" s="350"/>
      <c r="I38" s="350"/>
      <c r="J38" s="350"/>
      <c r="K38" s="350"/>
      <c r="L38" s="350"/>
      <c r="M38" s="350">
        <v>1000000</v>
      </c>
      <c r="N38" s="353">
        <f t="shared" si="4"/>
        <v>1000000</v>
      </c>
      <c r="O38" s="354">
        <f t="shared" si="8"/>
        <v>0.27689438470094285</v>
      </c>
    </row>
    <row r="39" spans="1:15" ht="12.75" x14ac:dyDescent="0.2">
      <c r="A39" s="347">
        <v>2</v>
      </c>
      <c r="B39" s="348">
        <v>1</v>
      </c>
      <c r="C39" s="348">
        <v>1</v>
      </c>
      <c r="D39" s="348">
        <v>5</v>
      </c>
      <c r="E39" s="348" t="s">
        <v>576</v>
      </c>
      <c r="F39" s="260" t="s">
        <v>596</v>
      </c>
      <c r="G39" s="350"/>
      <c r="H39" s="350"/>
      <c r="I39" s="350"/>
      <c r="J39" s="350"/>
      <c r="K39" s="350"/>
      <c r="L39" s="350"/>
      <c r="M39" s="350"/>
      <c r="N39" s="353">
        <f t="shared" si="4"/>
        <v>0</v>
      </c>
      <c r="O39" s="354">
        <f t="shared" si="8"/>
        <v>0</v>
      </c>
    </row>
    <row r="40" spans="1:15" ht="12.75" x14ac:dyDescent="0.2">
      <c r="A40" s="347">
        <v>2</v>
      </c>
      <c r="B40" s="348">
        <v>1</v>
      </c>
      <c r="C40" s="348">
        <v>1</v>
      </c>
      <c r="D40" s="348">
        <v>5</v>
      </c>
      <c r="E40" s="348" t="s">
        <v>583</v>
      </c>
      <c r="F40" s="260" t="s">
        <v>597</v>
      </c>
      <c r="G40" s="350"/>
      <c r="H40" s="350"/>
      <c r="I40" s="350"/>
      <c r="J40" s="350"/>
      <c r="K40" s="350"/>
      <c r="L40" s="350"/>
      <c r="M40" s="350"/>
      <c r="N40" s="353">
        <f t="shared" si="4"/>
        <v>0</v>
      </c>
      <c r="O40" s="354">
        <f t="shared" si="8"/>
        <v>0</v>
      </c>
    </row>
    <row r="41" spans="1:15" ht="12.75" x14ac:dyDescent="0.2">
      <c r="A41" s="347">
        <v>2</v>
      </c>
      <c r="B41" s="348">
        <v>1</v>
      </c>
      <c r="C41" s="348">
        <v>1</v>
      </c>
      <c r="D41" s="348">
        <v>5</v>
      </c>
      <c r="E41" s="348" t="s">
        <v>598</v>
      </c>
      <c r="F41" s="260" t="s">
        <v>599</v>
      </c>
      <c r="G41" s="350"/>
      <c r="H41" s="350"/>
      <c r="I41" s="350"/>
      <c r="J41" s="350"/>
      <c r="K41" s="350"/>
      <c r="L41" s="350"/>
      <c r="M41" s="350">
        <v>1000000</v>
      </c>
      <c r="N41" s="353">
        <f t="shared" si="4"/>
        <v>1000000</v>
      </c>
      <c r="O41" s="354">
        <f t="shared" si="8"/>
        <v>0.27689438470094285</v>
      </c>
    </row>
    <row r="42" spans="1:15" ht="12.75" x14ac:dyDescent="0.2">
      <c r="A42" s="340">
        <v>2</v>
      </c>
      <c r="B42" s="341">
        <v>1</v>
      </c>
      <c r="C42" s="341">
        <v>2</v>
      </c>
      <c r="D42" s="341"/>
      <c r="E42" s="341"/>
      <c r="F42" s="258" t="s">
        <v>600</v>
      </c>
      <c r="G42" s="342">
        <f>+G43+G45</f>
        <v>306000</v>
      </c>
      <c r="H42" s="342">
        <f t="shared" ref="H42:O42" si="12">+H43+H45</f>
        <v>590500</v>
      </c>
      <c r="I42" s="342">
        <f t="shared" si="12"/>
        <v>590500</v>
      </c>
      <c r="J42" s="342">
        <f t="shared" si="12"/>
        <v>284500</v>
      </c>
      <c r="K42" s="342">
        <f t="shared" si="12"/>
        <v>284500</v>
      </c>
      <c r="L42" s="342">
        <f t="shared" si="12"/>
        <v>284500</v>
      </c>
      <c r="M42" s="342">
        <f t="shared" si="12"/>
        <v>5284500</v>
      </c>
      <c r="N42" s="342">
        <f t="shared" si="12"/>
        <v>7625000</v>
      </c>
      <c r="O42" s="342">
        <f t="shared" si="12"/>
        <v>2.1113196833446892</v>
      </c>
    </row>
    <row r="43" spans="1:15" ht="12.75" x14ac:dyDescent="0.2">
      <c r="A43" s="343">
        <v>2</v>
      </c>
      <c r="B43" s="344">
        <v>1</v>
      </c>
      <c r="C43" s="344">
        <v>2</v>
      </c>
      <c r="D43" s="344">
        <v>1</v>
      </c>
      <c r="E43" s="344"/>
      <c r="F43" s="259" t="s">
        <v>601</v>
      </c>
      <c r="G43" s="345">
        <f>G44</f>
        <v>0</v>
      </c>
      <c r="H43" s="345">
        <f t="shared" ref="H43:O43" si="13">H44</f>
        <v>0</v>
      </c>
      <c r="I43" s="345">
        <f t="shared" si="13"/>
        <v>0</v>
      </c>
      <c r="J43" s="345">
        <f t="shared" si="13"/>
        <v>0</v>
      </c>
      <c r="K43" s="345">
        <f t="shared" si="13"/>
        <v>0</v>
      </c>
      <c r="L43" s="345">
        <f t="shared" si="13"/>
        <v>0</v>
      </c>
      <c r="M43" s="345">
        <f t="shared" si="13"/>
        <v>0</v>
      </c>
      <c r="N43" s="345">
        <f t="shared" si="13"/>
        <v>0</v>
      </c>
      <c r="O43" s="346">
        <f t="shared" si="13"/>
        <v>0</v>
      </c>
    </row>
    <row r="44" spans="1:15" ht="12.75" x14ac:dyDescent="0.2">
      <c r="A44" s="347">
        <v>2</v>
      </c>
      <c r="B44" s="348">
        <v>1</v>
      </c>
      <c r="C44" s="348">
        <v>2</v>
      </c>
      <c r="D44" s="348">
        <v>1</v>
      </c>
      <c r="E44" s="348" t="s">
        <v>574</v>
      </c>
      <c r="F44" s="260" t="s">
        <v>601</v>
      </c>
      <c r="G44" s="350"/>
      <c r="H44" s="350"/>
      <c r="I44" s="350"/>
      <c r="J44" s="350"/>
      <c r="K44" s="350"/>
      <c r="L44" s="350"/>
      <c r="M44" s="350"/>
      <c r="N44" s="351">
        <f>SUBTOTAL(9,G44:M44)</f>
        <v>0</v>
      </c>
      <c r="O44" s="352">
        <f>IFERROR(N44/$N$18*100,"0.00")</f>
        <v>0</v>
      </c>
    </row>
    <row r="45" spans="1:15" ht="12.75" x14ac:dyDescent="0.2">
      <c r="A45" s="343">
        <v>2</v>
      </c>
      <c r="B45" s="344">
        <v>1</v>
      </c>
      <c r="C45" s="344">
        <v>2</v>
      </c>
      <c r="D45" s="344">
        <v>2</v>
      </c>
      <c r="E45" s="344"/>
      <c r="F45" s="259" t="s">
        <v>602</v>
      </c>
      <c r="G45" s="345">
        <f>SUM(G46:G53)</f>
        <v>306000</v>
      </c>
      <c r="H45" s="345">
        <f t="shared" ref="H45:M45" si="14">SUM(H46:H53)</f>
        <v>590500</v>
      </c>
      <c r="I45" s="345">
        <f t="shared" si="14"/>
        <v>590500</v>
      </c>
      <c r="J45" s="345">
        <f t="shared" si="14"/>
        <v>284500</v>
      </c>
      <c r="K45" s="345">
        <f t="shared" si="14"/>
        <v>284500</v>
      </c>
      <c r="L45" s="345">
        <f t="shared" si="14"/>
        <v>284500</v>
      </c>
      <c r="M45" s="345">
        <f t="shared" si="14"/>
        <v>5284500</v>
      </c>
      <c r="N45" s="345">
        <f>SUM(N46:N53)</f>
        <v>7625000</v>
      </c>
      <c r="O45" s="346">
        <f>SUM(O46:O53)</f>
        <v>2.1113196833446892</v>
      </c>
    </row>
    <row r="46" spans="1:15" ht="12.75" x14ac:dyDescent="0.2">
      <c r="A46" s="347">
        <v>2</v>
      </c>
      <c r="B46" s="348">
        <v>1</v>
      </c>
      <c r="C46" s="348">
        <v>2</v>
      </c>
      <c r="D46" s="348">
        <v>2</v>
      </c>
      <c r="E46" s="348" t="s">
        <v>583</v>
      </c>
      <c r="F46" s="262" t="s">
        <v>603</v>
      </c>
      <c r="G46" s="353"/>
      <c r="H46" s="350"/>
      <c r="I46" s="350"/>
      <c r="J46" s="350"/>
      <c r="K46" s="350"/>
      <c r="L46" s="350"/>
      <c r="M46" s="350"/>
      <c r="N46" s="351">
        <f>SUBTOTAL(9,G46:M46)</f>
        <v>0</v>
      </c>
      <c r="O46" s="352">
        <f t="shared" ref="O46:O53" si="15">IFERROR(N46/$N$18*100,"0.00")</f>
        <v>0</v>
      </c>
    </row>
    <row r="47" spans="1:15" ht="12.75" x14ac:dyDescent="0.2">
      <c r="A47" s="347">
        <v>2</v>
      </c>
      <c r="B47" s="348">
        <v>1</v>
      </c>
      <c r="C47" s="348">
        <v>2</v>
      </c>
      <c r="D47" s="348">
        <v>2</v>
      </c>
      <c r="E47" s="348" t="s">
        <v>598</v>
      </c>
      <c r="F47" s="260" t="s">
        <v>604</v>
      </c>
      <c r="G47" s="353"/>
      <c r="H47" s="350"/>
      <c r="I47" s="350"/>
      <c r="J47" s="350"/>
      <c r="K47" s="350"/>
      <c r="L47" s="350"/>
      <c r="M47" s="350"/>
      <c r="N47" s="351">
        <f t="shared" ref="N47:N53" si="16">SUBTOTAL(9,G47:M47)</f>
        <v>0</v>
      </c>
      <c r="O47" s="352">
        <f t="shared" si="15"/>
        <v>0</v>
      </c>
    </row>
    <row r="48" spans="1:15" ht="12.75" x14ac:dyDescent="0.2">
      <c r="A48" s="347">
        <v>2</v>
      </c>
      <c r="B48" s="348">
        <v>1</v>
      </c>
      <c r="C48" s="348">
        <v>2</v>
      </c>
      <c r="D48" s="348">
        <v>2</v>
      </c>
      <c r="E48" s="348" t="s">
        <v>578</v>
      </c>
      <c r="F48" s="260" t="s">
        <v>605</v>
      </c>
      <c r="G48" s="353"/>
      <c r="H48" s="350">
        <v>284500</v>
      </c>
      <c r="I48" s="350">
        <v>284500</v>
      </c>
      <c r="J48" s="350">
        <v>284500</v>
      </c>
      <c r="K48" s="350">
        <v>284500</v>
      </c>
      <c r="L48" s="350">
        <v>284500</v>
      </c>
      <c r="M48" s="350">
        <v>284500</v>
      </c>
      <c r="N48" s="351">
        <f t="shared" si="16"/>
        <v>1707000</v>
      </c>
      <c r="O48" s="352">
        <f t="shared" si="15"/>
        <v>0.47265871468450943</v>
      </c>
    </row>
    <row r="49" spans="1:19" ht="12.75" x14ac:dyDescent="0.2">
      <c r="A49" s="347">
        <v>2</v>
      </c>
      <c r="B49" s="348">
        <v>1</v>
      </c>
      <c r="C49" s="348">
        <v>2</v>
      </c>
      <c r="D49" s="348">
        <v>2</v>
      </c>
      <c r="E49" s="348" t="s">
        <v>580</v>
      </c>
      <c r="F49" s="260" t="s">
        <v>606</v>
      </c>
      <c r="G49" s="353"/>
      <c r="H49" s="350"/>
      <c r="I49" s="350"/>
      <c r="J49" s="350"/>
      <c r="K49" s="350"/>
      <c r="L49" s="350"/>
      <c r="M49" s="350">
        <v>5000000</v>
      </c>
      <c r="N49" s="351">
        <f t="shared" si="16"/>
        <v>5000000</v>
      </c>
      <c r="O49" s="352">
        <f t="shared" si="15"/>
        <v>1.3844719235047143</v>
      </c>
    </row>
    <row r="50" spans="1:19" ht="12.75" x14ac:dyDescent="0.2">
      <c r="A50" s="347">
        <v>2</v>
      </c>
      <c r="B50" s="348">
        <v>1</v>
      </c>
      <c r="C50" s="348">
        <v>2</v>
      </c>
      <c r="D50" s="348">
        <v>2</v>
      </c>
      <c r="E50" s="348" t="s">
        <v>607</v>
      </c>
      <c r="F50" s="260" t="s">
        <v>608</v>
      </c>
      <c r="G50" s="353"/>
      <c r="H50" s="350"/>
      <c r="I50" s="350"/>
      <c r="J50" s="350"/>
      <c r="K50" s="350"/>
      <c r="L50" s="350"/>
      <c r="M50" s="350"/>
      <c r="N50" s="351">
        <f t="shared" si="16"/>
        <v>0</v>
      </c>
      <c r="O50" s="352">
        <f t="shared" si="15"/>
        <v>0</v>
      </c>
    </row>
    <row r="51" spans="1:19" ht="12.75" x14ac:dyDescent="0.2">
      <c r="A51" s="347">
        <v>2</v>
      </c>
      <c r="B51" s="348">
        <v>1</v>
      </c>
      <c r="C51" s="348">
        <v>2</v>
      </c>
      <c r="D51" s="348">
        <v>2</v>
      </c>
      <c r="E51" s="348" t="s">
        <v>587</v>
      </c>
      <c r="F51" s="260" t="s">
        <v>609</v>
      </c>
      <c r="G51" s="350">
        <v>306000</v>
      </c>
      <c r="H51" s="350">
        <v>306000</v>
      </c>
      <c r="I51" s="350">
        <v>306000</v>
      </c>
      <c r="J51" s="350"/>
      <c r="K51" s="350"/>
      <c r="L51" s="350"/>
      <c r="M51" s="350"/>
      <c r="N51" s="351">
        <f t="shared" si="16"/>
        <v>918000</v>
      </c>
      <c r="O51" s="352">
        <f t="shared" si="15"/>
        <v>0.25418904515546553</v>
      </c>
    </row>
    <row r="52" spans="1:19" ht="12.75" x14ac:dyDescent="0.2">
      <c r="A52" s="347">
        <v>2</v>
      </c>
      <c r="B52" s="348">
        <v>1</v>
      </c>
      <c r="C52" s="348">
        <v>2</v>
      </c>
      <c r="D52" s="348">
        <v>2</v>
      </c>
      <c r="E52" s="348" t="s">
        <v>589</v>
      </c>
      <c r="F52" s="260" t="s">
        <v>610</v>
      </c>
      <c r="G52" s="350"/>
      <c r="H52" s="350"/>
      <c r="I52" s="350"/>
      <c r="J52" s="350"/>
      <c r="K52" s="350"/>
      <c r="L52" s="350"/>
      <c r="M52" s="350"/>
      <c r="N52" s="351">
        <f t="shared" si="16"/>
        <v>0</v>
      </c>
      <c r="O52" s="352">
        <f t="shared" si="15"/>
        <v>0</v>
      </c>
    </row>
    <row r="53" spans="1:19" ht="12.75" x14ac:dyDescent="0.2">
      <c r="A53" s="347">
        <v>2</v>
      </c>
      <c r="B53" s="348">
        <v>1</v>
      </c>
      <c r="C53" s="348">
        <v>2</v>
      </c>
      <c r="D53" s="348">
        <v>2</v>
      </c>
      <c r="E53" s="348" t="s">
        <v>611</v>
      </c>
      <c r="F53" s="262" t="s">
        <v>612</v>
      </c>
      <c r="G53" s="350"/>
      <c r="H53" s="350"/>
      <c r="I53" s="350"/>
      <c r="J53" s="350"/>
      <c r="K53" s="350"/>
      <c r="L53" s="350"/>
      <c r="M53" s="350"/>
      <c r="N53" s="351">
        <f t="shared" si="16"/>
        <v>0</v>
      </c>
      <c r="O53" s="352">
        <f t="shared" si="15"/>
        <v>0</v>
      </c>
    </row>
    <row r="54" spans="1:19" ht="12.75" x14ac:dyDescent="0.2">
      <c r="A54" s="340">
        <v>2</v>
      </c>
      <c r="B54" s="341">
        <v>1</v>
      </c>
      <c r="C54" s="341">
        <v>3</v>
      </c>
      <c r="D54" s="341"/>
      <c r="E54" s="341"/>
      <c r="F54" s="258" t="s">
        <v>613</v>
      </c>
      <c r="G54" s="342">
        <f>+G55</f>
        <v>0</v>
      </c>
      <c r="H54" s="342">
        <f t="shared" ref="H54:O54" si="17">+H55</f>
        <v>0</v>
      </c>
      <c r="I54" s="342">
        <f t="shared" si="17"/>
        <v>0</v>
      </c>
      <c r="J54" s="342">
        <f t="shared" si="17"/>
        <v>0</v>
      </c>
      <c r="K54" s="342">
        <f t="shared" si="17"/>
        <v>0</v>
      </c>
      <c r="L54" s="342">
        <f t="shared" si="17"/>
        <v>0</v>
      </c>
      <c r="M54" s="342">
        <f t="shared" si="17"/>
        <v>0</v>
      </c>
      <c r="N54" s="342">
        <f t="shared" si="17"/>
        <v>0</v>
      </c>
      <c r="O54" s="342">
        <f t="shared" si="17"/>
        <v>0</v>
      </c>
    </row>
    <row r="55" spans="1:19" ht="12.75" x14ac:dyDescent="0.2">
      <c r="A55" s="343">
        <v>2</v>
      </c>
      <c r="B55" s="344">
        <v>1</v>
      </c>
      <c r="C55" s="344">
        <v>3</v>
      </c>
      <c r="D55" s="344">
        <v>2</v>
      </c>
      <c r="E55" s="344"/>
      <c r="F55" s="355" t="s">
        <v>614</v>
      </c>
      <c r="G55" s="345">
        <f>SUM(G56:G57)</f>
        <v>0</v>
      </c>
      <c r="H55" s="345">
        <f t="shared" ref="H55:O55" si="18">SUM(H56:H57)</f>
        <v>0</v>
      </c>
      <c r="I55" s="345">
        <f t="shared" si="18"/>
        <v>0</v>
      </c>
      <c r="J55" s="345">
        <f t="shared" si="18"/>
        <v>0</v>
      </c>
      <c r="K55" s="345">
        <f t="shared" si="18"/>
        <v>0</v>
      </c>
      <c r="L55" s="345">
        <f t="shared" si="18"/>
        <v>0</v>
      </c>
      <c r="M55" s="345">
        <f t="shared" si="18"/>
        <v>0</v>
      </c>
      <c r="N55" s="345">
        <f t="shared" si="18"/>
        <v>0</v>
      </c>
      <c r="O55" s="346">
        <f t="shared" si="18"/>
        <v>0</v>
      </c>
    </row>
    <row r="56" spans="1:19" ht="12.75" x14ac:dyDescent="0.2">
      <c r="A56" s="356">
        <v>2</v>
      </c>
      <c r="B56" s="348">
        <v>1</v>
      </c>
      <c r="C56" s="348">
        <v>3</v>
      </c>
      <c r="D56" s="348">
        <v>2</v>
      </c>
      <c r="E56" s="348" t="s">
        <v>574</v>
      </c>
      <c r="F56" s="263" t="s">
        <v>615</v>
      </c>
      <c r="G56" s="350"/>
      <c r="H56" s="350"/>
      <c r="I56" s="350"/>
      <c r="J56" s="350"/>
      <c r="K56" s="350"/>
      <c r="L56" s="350"/>
      <c r="M56" s="350"/>
      <c r="N56" s="351">
        <f t="shared" ref="N56:N60" si="19">SUBTOTAL(9,G56:M56)</f>
        <v>0</v>
      </c>
      <c r="O56" s="352">
        <f>IFERROR(N56/$N$18*100,"0.00")</f>
        <v>0</v>
      </c>
    </row>
    <row r="57" spans="1:19" ht="12.75" x14ac:dyDescent="0.2">
      <c r="A57" s="356">
        <v>2</v>
      </c>
      <c r="B57" s="348">
        <v>1</v>
      </c>
      <c r="C57" s="348">
        <v>3</v>
      </c>
      <c r="D57" s="348">
        <v>2</v>
      </c>
      <c r="E57" s="348" t="s">
        <v>576</v>
      </c>
      <c r="F57" s="263" t="s">
        <v>616</v>
      </c>
      <c r="G57" s="350"/>
      <c r="H57" s="350"/>
      <c r="I57" s="350"/>
      <c r="J57" s="350"/>
      <c r="K57" s="350"/>
      <c r="L57" s="350"/>
      <c r="M57" s="350"/>
      <c r="N57" s="351">
        <f t="shared" si="19"/>
        <v>0</v>
      </c>
      <c r="O57" s="352">
        <f t="shared" ref="O57" si="20">IFERROR(N57/$N$18*100,"0.00")</f>
        <v>0</v>
      </c>
    </row>
    <row r="58" spans="1:19" ht="12.75" x14ac:dyDescent="0.2">
      <c r="A58" s="340">
        <v>2</v>
      </c>
      <c r="B58" s="341">
        <v>1</v>
      </c>
      <c r="C58" s="341">
        <v>5</v>
      </c>
      <c r="D58" s="341"/>
      <c r="E58" s="341"/>
      <c r="F58" s="258" t="s">
        <v>617</v>
      </c>
      <c r="G58" s="342">
        <f>G59+G61+G63+G65</f>
        <v>5410142.7000000002</v>
      </c>
      <c r="H58" s="342">
        <f t="shared" ref="H58:O58" si="21">H59+H61+H63+H65</f>
        <v>3947541.8000000003</v>
      </c>
      <c r="I58" s="342">
        <f t="shared" si="21"/>
        <v>5409142.7000000002</v>
      </c>
      <c r="J58" s="342">
        <f t="shared" si="21"/>
        <v>3947538.8000000003</v>
      </c>
      <c r="K58" s="342">
        <f t="shared" si="21"/>
        <v>6873743.6000000006</v>
      </c>
      <c r="L58" s="342">
        <f t="shared" si="21"/>
        <v>4387805.7</v>
      </c>
      <c r="M58" s="342">
        <f t="shared" si="21"/>
        <v>4387802.7</v>
      </c>
      <c r="N58" s="342">
        <f t="shared" si="21"/>
        <v>34363718</v>
      </c>
      <c r="O58" s="342">
        <f t="shared" si="21"/>
        <v>9.5151205516467137</v>
      </c>
    </row>
    <row r="59" spans="1:19" ht="12.75" x14ac:dyDescent="0.2">
      <c r="A59" s="343">
        <v>2</v>
      </c>
      <c r="B59" s="344">
        <v>1</v>
      </c>
      <c r="C59" s="344">
        <v>5</v>
      </c>
      <c r="D59" s="344">
        <v>1</v>
      </c>
      <c r="E59" s="344"/>
      <c r="F59" s="259" t="s">
        <v>618</v>
      </c>
      <c r="G59" s="345">
        <f>G60</f>
        <v>2499599.4</v>
      </c>
      <c r="H59" s="345">
        <f t="shared" ref="H59:O59" si="22">H60</f>
        <v>1822379.6</v>
      </c>
      <c r="I59" s="345">
        <f t="shared" si="22"/>
        <v>2499599.4</v>
      </c>
      <c r="J59" s="345">
        <f t="shared" si="22"/>
        <v>1822376.6</v>
      </c>
      <c r="K59" s="345">
        <f t="shared" si="22"/>
        <v>3176819.2</v>
      </c>
      <c r="L59" s="345">
        <f t="shared" si="22"/>
        <v>2031662.4000000001</v>
      </c>
      <c r="M59" s="345">
        <f t="shared" si="22"/>
        <v>2031659.4</v>
      </c>
      <c r="N59" s="345">
        <f t="shared" si="22"/>
        <v>15884096</v>
      </c>
      <c r="O59" s="346">
        <f t="shared" si="22"/>
        <v>4.3982169884507076</v>
      </c>
    </row>
    <row r="60" spans="1:19" ht="12.75" x14ac:dyDescent="0.2">
      <c r="A60" s="347">
        <v>2</v>
      </c>
      <c r="B60" s="348">
        <v>1</v>
      </c>
      <c r="C60" s="348">
        <v>5</v>
      </c>
      <c r="D60" s="348">
        <v>1</v>
      </c>
      <c r="E60" s="348" t="s">
        <v>574</v>
      </c>
      <c r="F60" s="260" t="s">
        <v>618</v>
      </c>
      <c r="G60" s="350">
        <f>2031659.4+467940</f>
        <v>2499599.4</v>
      </c>
      <c r="H60" s="350">
        <f>1354439.6+467940</f>
        <v>1822379.6</v>
      </c>
      <c r="I60" s="350">
        <f>2031659.4+467940</f>
        <v>2499599.4</v>
      </c>
      <c r="J60" s="350">
        <f>1354436.6+467940</f>
        <v>1822376.6</v>
      </c>
      <c r="K60" s="350">
        <f>2708879.2+467940</f>
        <v>3176819.2</v>
      </c>
      <c r="L60" s="350">
        <f>2708879.2-677216.8</f>
        <v>2031662.4000000001</v>
      </c>
      <c r="M60" s="350">
        <v>2031659.4</v>
      </c>
      <c r="N60" s="351">
        <f t="shared" si="19"/>
        <v>15884096</v>
      </c>
      <c r="O60" s="352">
        <f>IFERROR(N60/$N$18*100,"0.00")</f>
        <v>4.3982169884507076</v>
      </c>
    </row>
    <row r="61" spans="1:19" ht="12.75" x14ac:dyDescent="0.2">
      <c r="A61" s="343">
        <v>2</v>
      </c>
      <c r="B61" s="344">
        <v>1</v>
      </c>
      <c r="C61" s="344">
        <v>5</v>
      </c>
      <c r="D61" s="344">
        <v>2</v>
      </c>
      <c r="E61" s="344"/>
      <c r="F61" s="355" t="s">
        <v>619</v>
      </c>
      <c r="G61" s="345">
        <f>G62</f>
        <v>2498068.5</v>
      </c>
      <c r="H61" s="357">
        <f t="shared" ref="H61:O61" si="23">H62</f>
        <v>1821579</v>
      </c>
      <c r="I61" s="357">
        <f t="shared" si="23"/>
        <v>2497068.5</v>
      </c>
      <c r="J61" s="357">
        <f t="shared" si="23"/>
        <v>1821579</v>
      </c>
      <c r="K61" s="357">
        <f t="shared" si="23"/>
        <v>3175558</v>
      </c>
      <c r="L61" s="357">
        <f t="shared" si="23"/>
        <v>2029468.5</v>
      </c>
      <c r="M61" s="357">
        <f t="shared" si="23"/>
        <v>2029468.5</v>
      </c>
      <c r="N61" s="357">
        <f t="shared" si="23"/>
        <v>15872790</v>
      </c>
      <c r="O61" s="358">
        <f t="shared" si="23"/>
        <v>4.3950864205372788</v>
      </c>
      <c r="S61" s="44" t="s">
        <v>620</v>
      </c>
    </row>
    <row r="62" spans="1:19" ht="12.75" x14ac:dyDescent="0.2">
      <c r="A62" s="347">
        <v>2</v>
      </c>
      <c r="B62" s="348">
        <v>1</v>
      </c>
      <c r="C62" s="348">
        <v>5</v>
      </c>
      <c r="D62" s="348">
        <v>2</v>
      </c>
      <c r="E62" s="348" t="s">
        <v>574</v>
      </c>
      <c r="F62" s="260" t="s">
        <v>619</v>
      </c>
      <c r="G62" s="350">
        <f>2029468.5+468600</f>
        <v>2498068.5</v>
      </c>
      <c r="H62" s="350">
        <f>1352979+468600</f>
        <v>1821579</v>
      </c>
      <c r="I62" s="350">
        <f>2029468.5+467600</f>
        <v>2497068.5</v>
      </c>
      <c r="J62" s="350">
        <f>1352979+468600</f>
        <v>1821579</v>
      </c>
      <c r="K62" s="350">
        <f>2705958+469600</f>
        <v>3175558</v>
      </c>
      <c r="L62" s="350">
        <v>2029468.5</v>
      </c>
      <c r="M62" s="350">
        <v>2029468.5</v>
      </c>
      <c r="N62" s="351">
        <f>SUBTOTAL(9,G62:M62)</f>
        <v>15872790</v>
      </c>
      <c r="O62" s="352">
        <f>IFERROR(N62/$N$18*100,"0.00")</f>
        <v>4.3950864205372788</v>
      </c>
    </row>
    <row r="63" spans="1:19" ht="12.75" x14ac:dyDescent="0.2">
      <c r="A63" s="343">
        <v>2</v>
      </c>
      <c r="B63" s="344">
        <v>1</v>
      </c>
      <c r="C63" s="344">
        <v>5</v>
      </c>
      <c r="D63" s="344">
        <v>3</v>
      </c>
      <c r="E63" s="344"/>
      <c r="F63" s="355" t="s">
        <v>621</v>
      </c>
      <c r="G63" s="345">
        <f>G64</f>
        <v>412474.8</v>
      </c>
      <c r="H63" s="345">
        <f t="shared" ref="H63:O63" si="24">H64</f>
        <v>303583.2</v>
      </c>
      <c r="I63" s="345">
        <f t="shared" si="24"/>
        <v>412474.8</v>
      </c>
      <c r="J63" s="345">
        <f t="shared" si="24"/>
        <v>303583.2</v>
      </c>
      <c r="K63" s="353">
        <f t="shared" si="24"/>
        <v>521366.4</v>
      </c>
      <c r="L63" s="345">
        <f t="shared" si="24"/>
        <v>326674.8</v>
      </c>
      <c r="M63" s="345">
        <f t="shared" si="24"/>
        <v>326674.8</v>
      </c>
      <c r="N63" s="345">
        <f t="shared" si="24"/>
        <v>2606831.9999999995</v>
      </c>
      <c r="O63" s="358">
        <f t="shared" si="24"/>
        <v>0.72181714265872809</v>
      </c>
    </row>
    <row r="64" spans="1:19" ht="12.75" x14ac:dyDescent="0.2">
      <c r="A64" s="347">
        <v>2</v>
      </c>
      <c r="B64" s="348">
        <v>1</v>
      </c>
      <c r="C64" s="348">
        <v>5</v>
      </c>
      <c r="D64" s="348">
        <v>3</v>
      </c>
      <c r="E64" s="348" t="s">
        <v>574</v>
      </c>
      <c r="F64" s="260" t="s">
        <v>621</v>
      </c>
      <c r="G64" s="350">
        <f>326674.8+85800</f>
        <v>412474.8</v>
      </c>
      <c r="H64" s="350">
        <f>217783.2+85800</f>
        <v>303583.2</v>
      </c>
      <c r="I64" s="350">
        <f>326674.8+85800</f>
        <v>412474.8</v>
      </c>
      <c r="J64" s="350">
        <f>217783.2+85800</f>
        <v>303583.2</v>
      </c>
      <c r="K64" s="350">
        <f>435566.4+85800</f>
        <v>521366.4</v>
      </c>
      <c r="L64" s="350">
        <v>326674.8</v>
      </c>
      <c r="M64" s="350">
        <v>326674.8</v>
      </c>
      <c r="N64" s="353">
        <f>SUBTOTAL(9,G64:M64)</f>
        <v>2606831.9999999995</v>
      </c>
      <c r="O64" s="354">
        <f>IFERROR(N64/$N$18*100,"0.00")</f>
        <v>0.72181714265872809</v>
      </c>
    </row>
    <row r="65" spans="1:15" ht="12.75" x14ac:dyDescent="0.2">
      <c r="A65" s="343">
        <v>2</v>
      </c>
      <c r="B65" s="344">
        <v>1</v>
      </c>
      <c r="C65" s="344">
        <v>5</v>
      </c>
      <c r="D65" s="344">
        <v>4</v>
      </c>
      <c r="E65" s="344"/>
      <c r="F65" s="355" t="s">
        <v>622</v>
      </c>
      <c r="G65" s="345">
        <f>G66</f>
        <v>0</v>
      </c>
      <c r="H65" s="345">
        <f t="shared" ref="H65:O65" si="25">H66</f>
        <v>0</v>
      </c>
      <c r="I65" s="345">
        <f t="shared" si="25"/>
        <v>0</v>
      </c>
      <c r="J65" s="345">
        <f t="shared" si="25"/>
        <v>0</v>
      </c>
      <c r="K65" s="345">
        <f t="shared" si="25"/>
        <v>0</v>
      </c>
      <c r="L65" s="345">
        <f t="shared" si="25"/>
        <v>0</v>
      </c>
      <c r="M65" s="345">
        <f t="shared" si="25"/>
        <v>0</v>
      </c>
      <c r="N65" s="345">
        <f t="shared" si="25"/>
        <v>0</v>
      </c>
      <c r="O65" s="358">
        <f t="shared" si="25"/>
        <v>0</v>
      </c>
    </row>
    <row r="66" spans="1:15" ht="12.75" x14ac:dyDescent="0.2">
      <c r="A66" s="347">
        <v>2</v>
      </c>
      <c r="B66" s="348">
        <v>1</v>
      </c>
      <c r="C66" s="348">
        <v>5</v>
      </c>
      <c r="D66" s="348">
        <v>4</v>
      </c>
      <c r="E66" s="348" t="s">
        <v>574</v>
      </c>
      <c r="F66" s="260" t="s">
        <v>622</v>
      </c>
      <c r="G66" s="350"/>
      <c r="H66" s="350"/>
      <c r="I66" s="350"/>
      <c r="J66" s="350"/>
      <c r="K66" s="350"/>
      <c r="L66" s="350"/>
      <c r="M66" s="350"/>
      <c r="N66" s="351">
        <f>SUBTOTAL(9,G66:M66)</f>
        <v>0</v>
      </c>
      <c r="O66" s="352">
        <f>IFERROR(N66/$N$18*100,"0.00")</f>
        <v>0</v>
      </c>
    </row>
    <row r="67" spans="1:15" ht="12.75" x14ac:dyDescent="0.2">
      <c r="A67" s="336">
        <v>2</v>
      </c>
      <c r="B67" s="337">
        <v>2</v>
      </c>
      <c r="C67" s="338"/>
      <c r="D67" s="338"/>
      <c r="E67" s="338"/>
      <c r="F67" s="257" t="s">
        <v>623</v>
      </c>
      <c r="G67" s="339">
        <f>+G68+G82+G87+G92+G99+G116+G125+G143</f>
        <v>320000</v>
      </c>
      <c r="H67" s="339">
        <f t="shared" ref="H67:N67" si="26">+H68+H82+H87+H92+H99+H116+H125+H143</f>
        <v>320000</v>
      </c>
      <c r="I67" s="339">
        <f t="shared" si="26"/>
        <v>320000</v>
      </c>
      <c r="J67" s="339">
        <f t="shared" si="26"/>
        <v>320000</v>
      </c>
      <c r="K67" s="339">
        <f t="shared" si="26"/>
        <v>430000</v>
      </c>
      <c r="L67" s="339">
        <f t="shared" si="26"/>
        <v>540000</v>
      </c>
      <c r="M67" s="339">
        <f t="shared" si="26"/>
        <v>12676348</v>
      </c>
      <c r="N67" s="339">
        <f t="shared" si="26"/>
        <v>14926348</v>
      </c>
      <c r="O67" s="339">
        <f>+O68+O82+O87+O92+O99+O116+O125+O143</f>
        <v>3.2812532837943436</v>
      </c>
    </row>
    <row r="68" spans="1:15" ht="12.75" x14ac:dyDescent="0.2">
      <c r="A68" s="340">
        <v>2</v>
      </c>
      <c r="B68" s="341">
        <v>2</v>
      </c>
      <c r="C68" s="341">
        <v>1</v>
      </c>
      <c r="D68" s="341"/>
      <c r="E68" s="341"/>
      <c r="F68" s="258" t="s">
        <v>624</v>
      </c>
      <c r="G68" s="342">
        <f>+G69+G71+G73+G75+G78+G80</f>
        <v>320000</v>
      </c>
      <c r="H68" s="342">
        <f t="shared" ref="H68:N68" si="27">+H69+H71+H73+H75+H78+H80</f>
        <v>320000</v>
      </c>
      <c r="I68" s="342">
        <f t="shared" si="27"/>
        <v>320000</v>
      </c>
      <c r="J68" s="342">
        <f t="shared" si="27"/>
        <v>320000</v>
      </c>
      <c r="K68" s="342">
        <f t="shared" si="27"/>
        <v>430000</v>
      </c>
      <c r="L68" s="342">
        <f t="shared" si="27"/>
        <v>540000</v>
      </c>
      <c r="M68" s="342">
        <f t="shared" si="27"/>
        <v>2250000</v>
      </c>
      <c r="N68" s="342">
        <f t="shared" si="27"/>
        <v>4500000</v>
      </c>
      <c r="O68" s="342">
        <f>+O69+O71+O73+O75+O78+O80</f>
        <v>1.2460247311542427</v>
      </c>
    </row>
    <row r="69" spans="1:15" ht="12.75" x14ac:dyDescent="0.2">
      <c r="A69" s="343">
        <v>2</v>
      </c>
      <c r="B69" s="344">
        <v>2</v>
      </c>
      <c r="C69" s="344">
        <v>1</v>
      </c>
      <c r="D69" s="344">
        <v>2</v>
      </c>
      <c r="E69" s="344"/>
      <c r="F69" s="259" t="s">
        <v>625</v>
      </c>
      <c r="G69" s="345">
        <f>G70</f>
        <v>0</v>
      </c>
      <c r="H69" s="345">
        <f t="shared" ref="H69:O69" si="28">H70</f>
        <v>0</v>
      </c>
      <c r="I69" s="345">
        <f t="shared" si="28"/>
        <v>0</v>
      </c>
      <c r="J69" s="345">
        <f t="shared" si="28"/>
        <v>0</v>
      </c>
      <c r="K69" s="345">
        <f t="shared" si="28"/>
        <v>0</v>
      </c>
      <c r="L69" s="345">
        <f t="shared" si="28"/>
        <v>0</v>
      </c>
      <c r="M69" s="345">
        <f t="shared" si="28"/>
        <v>0</v>
      </c>
      <c r="N69" s="345">
        <f>N70</f>
        <v>0</v>
      </c>
      <c r="O69" s="358">
        <f t="shared" si="28"/>
        <v>0</v>
      </c>
    </row>
    <row r="70" spans="1:15" ht="12.75" x14ac:dyDescent="0.2">
      <c r="A70" s="356">
        <v>2</v>
      </c>
      <c r="B70" s="348">
        <v>2</v>
      </c>
      <c r="C70" s="348">
        <v>1</v>
      </c>
      <c r="D70" s="348">
        <v>2</v>
      </c>
      <c r="E70" s="348" t="s">
        <v>574</v>
      </c>
      <c r="F70" s="263" t="s">
        <v>625</v>
      </c>
      <c r="G70" s="350"/>
      <c r="H70" s="350"/>
      <c r="I70" s="350"/>
      <c r="J70" s="350"/>
      <c r="K70" s="350"/>
      <c r="L70" s="350"/>
      <c r="M70" s="350"/>
      <c r="N70" s="353">
        <f>SUBTOTAL(9,G70:M70)</f>
        <v>0</v>
      </c>
      <c r="O70" s="352">
        <f>IFERROR(N70/$N$18*100,"0.00")</f>
        <v>0</v>
      </c>
    </row>
    <row r="71" spans="1:15" ht="12.75" x14ac:dyDescent="0.2">
      <c r="A71" s="343">
        <v>2</v>
      </c>
      <c r="B71" s="344">
        <v>2</v>
      </c>
      <c r="C71" s="344">
        <v>1</v>
      </c>
      <c r="D71" s="344">
        <v>3</v>
      </c>
      <c r="E71" s="344"/>
      <c r="F71" s="259" t="s">
        <v>626</v>
      </c>
      <c r="G71" s="345">
        <f>G72</f>
        <v>110000</v>
      </c>
      <c r="H71" s="357">
        <f t="shared" ref="H71:O71" si="29">H72</f>
        <v>110000</v>
      </c>
      <c r="I71" s="357">
        <f t="shared" si="29"/>
        <v>110000</v>
      </c>
      <c r="J71" s="357">
        <f t="shared" si="29"/>
        <v>110000</v>
      </c>
      <c r="K71" s="357">
        <f t="shared" si="29"/>
        <v>165000</v>
      </c>
      <c r="L71" s="357">
        <f t="shared" si="29"/>
        <v>220000</v>
      </c>
      <c r="M71" s="357">
        <f t="shared" si="29"/>
        <v>475000</v>
      </c>
      <c r="N71" s="357">
        <f>N72</f>
        <v>1300000</v>
      </c>
      <c r="O71" s="358">
        <f t="shared" si="29"/>
        <v>0.35996270011122572</v>
      </c>
    </row>
    <row r="72" spans="1:15" ht="12.75" x14ac:dyDescent="0.2">
      <c r="A72" s="347">
        <v>2</v>
      </c>
      <c r="B72" s="348">
        <v>2</v>
      </c>
      <c r="C72" s="348">
        <v>1</v>
      </c>
      <c r="D72" s="348">
        <v>3</v>
      </c>
      <c r="E72" s="348" t="s">
        <v>574</v>
      </c>
      <c r="F72" s="260" t="s">
        <v>626</v>
      </c>
      <c r="G72" s="350">
        <v>110000</v>
      </c>
      <c r="H72" s="350">
        <v>110000</v>
      </c>
      <c r="I72" s="350">
        <v>110000</v>
      </c>
      <c r="J72" s="350">
        <v>110000</v>
      </c>
      <c r="K72" s="350">
        <v>165000</v>
      </c>
      <c r="L72" s="350">
        <v>220000</v>
      </c>
      <c r="M72" s="350">
        <v>475000</v>
      </c>
      <c r="N72" s="351">
        <f>SUBTOTAL(9,G72:M72)</f>
        <v>1300000</v>
      </c>
      <c r="O72" s="352">
        <f>IFERROR(N72/$N$18*100,"0.00")</f>
        <v>0.35996270011122572</v>
      </c>
    </row>
    <row r="73" spans="1:15" ht="12.75" x14ac:dyDescent="0.2">
      <c r="A73" s="343">
        <v>2</v>
      </c>
      <c r="B73" s="344">
        <v>2</v>
      </c>
      <c r="C73" s="344">
        <v>1</v>
      </c>
      <c r="D73" s="344">
        <v>5</v>
      </c>
      <c r="E73" s="344"/>
      <c r="F73" s="259" t="s">
        <v>627</v>
      </c>
      <c r="G73" s="345">
        <f>G74</f>
        <v>110000</v>
      </c>
      <c r="H73" s="345">
        <f t="shared" ref="H73:O73" si="30">H74</f>
        <v>110000</v>
      </c>
      <c r="I73" s="345">
        <f t="shared" si="30"/>
        <v>110000</v>
      </c>
      <c r="J73" s="345">
        <f t="shared" si="30"/>
        <v>110000</v>
      </c>
      <c r="K73" s="345">
        <f t="shared" si="30"/>
        <v>165000</v>
      </c>
      <c r="L73" s="345">
        <f t="shared" si="30"/>
        <v>220000</v>
      </c>
      <c r="M73" s="345">
        <f t="shared" si="30"/>
        <v>475000</v>
      </c>
      <c r="N73" s="345">
        <f t="shared" si="30"/>
        <v>1300000</v>
      </c>
      <c r="O73" s="358">
        <f t="shared" si="30"/>
        <v>0.35996270011122572</v>
      </c>
    </row>
    <row r="74" spans="1:15" ht="12.75" x14ac:dyDescent="0.2">
      <c r="A74" s="356">
        <v>2</v>
      </c>
      <c r="B74" s="348">
        <v>2</v>
      </c>
      <c r="C74" s="348">
        <v>1</v>
      </c>
      <c r="D74" s="348">
        <v>5</v>
      </c>
      <c r="E74" s="348" t="s">
        <v>574</v>
      </c>
      <c r="F74" s="263" t="s">
        <v>627</v>
      </c>
      <c r="G74" s="350">
        <v>110000</v>
      </c>
      <c r="H74" s="350">
        <v>110000</v>
      </c>
      <c r="I74" s="350">
        <v>110000</v>
      </c>
      <c r="J74" s="350">
        <v>110000</v>
      </c>
      <c r="K74" s="350">
        <v>165000</v>
      </c>
      <c r="L74" s="350">
        <v>220000</v>
      </c>
      <c r="M74" s="350">
        <v>475000</v>
      </c>
      <c r="N74" s="351">
        <f>SUBTOTAL(9,G74:M74)</f>
        <v>1300000</v>
      </c>
      <c r="O74" s="352">
        <f>IFERROR(N74/$N$18*100,"0.00")</f>
        <v>0.35996270011122572</v>
      </c>
    </row>
    <row r="75" spans="1:15" ht="12.75" x14ac:dyDescent="0.2">
      <c r="A75" s="343">
        <v>2</v>
      </c>
      <c r="B75" s="344">
        <v>2</v>
      </c>
      <c r="C75" s="344">
        <v>1</v>
      </c>
      <c r="D75" s="344">
        <v>6</v>
      </c>
      <c r="E75" s="344"/>
      <c r="F75" s="259" t="s">
        <v>628</v>
      </c>
      <c r="G75" s="345">
        <f>G76+G77</f>
        <v>0</v>
      </c>
      <c r="H75" s="345">
        <f t="shared" ref="H75:O75" si="31">H76+H77</f>
        <v>0</v>
      </c>
      <c r="I75" s="345">
        <f t="shared" si="31"/>
        <v>0</v>
      </c>
      <c r="J75" s="345">
        <f t="shared" si="31"/>
        <v>0</v>
      </c>
      <c r="K75" s="345">
        <f t="shared" si="31"/>
        <v>0</v>
      </c>
      <c r="L75" s="345">
        <f t="shared" si="31"/>
        <v>0</v>
      </c>
      <c r="M75" s="345">
        <f t="shared" si="31"/>
        <v>0</v>
      </c>
      <c r="N75" s="345">
        <f t="shared" si="31"/>
        <v>0</v>
      </c>
      <c r="O75" s="358">
        <f t="shared" si="31"/>
        <v>0</v>
      </c>
    </row>
    <row r="76" spans="1:15" ht="12.75" x14ac:dyDescent="0.2">
      <c r="A76" s="356">
        <v>2</v>
      </c>
      <c r="B76" s="348">
        <v>2</v>
      </c>
      <c r="C76" s="348">
        <v>1</v>
      </c>
      <c r="D76" s="348">
        <v>6</v>
      </c>
      <c r="E76" s="348" t="s">
        <v>574</v>
      </c>
      <c r="F76" s="263" t="s">
        <v>629</v>
      </c>
      <c r="G76" s="350"/>
      <c r="H76" s="350"/>
      <c r="I76" s="350"/>
      <c r="J76" s="350"/>
      <c r="K76" s="350"/>
      <c r="L76" s="350"/>
      <c r="M76" s="350"/>
      <c r="N76" s="351">
        <f>SUBTOTAL(9,G76:M76)</f>
        <v>0</v>
      </c>
      <c r="O76" s="352">
        <f>IFERROR(N76/$N$18*100,"0.00")</f>
        <v>0</v>
      </c>
    </row>
    <row r="77" spans="1:15" ht="12.75" x14ac:dyDescent="0.2">
      <c r="A77" s="356">
        <v>2</v>
      </c>
      <c r="B77" s="348">
        <v>2</v>
      </c>
      <c r="C77" s="348">
        <v>1</v>
      </c>
      <c r="D77" s="348">
        <v>6</v>
      </c>
      <c r="E77" s="348" t="s">
        <v>576</v>
      </c>
      <c r="F77" s="263" t="s">
        <v>630</v>
      </c>
      <c r="G77" s="350"/>
      <c r="H77" s="350"/>
      <c r="I77" s="350"/>
      <c r="J77" s="350"/>
      <c r="K77" s="350"/>
      <c r="L77" s="350"/>
      <c r="M77" s="350"/>
      <c r="N77" s="351">
        <f>SUBTOTAL(9,G77:M77)</f>
        <v>0</v>
      </c>
      <c r="O77" s="352">
        <f>IFERROR(N77/$N$18*100,"0.00")</f>
        <v>0</v>
      </c>
    </row>
    <row r="78" spans="1:15" ht="12.75" x14ac:dyDescent="0.2">
      <c r="A78" s="343">
        <v>2</v>
      </c>
      <c r="B78" s="344">
        <v>2</v>
      </c>
      <c r="C78" s="344">
        <v>1</v>
      </c>
      <c r="D78" s="344">
        <v>7</v>
      </c>
      <c r="E78" s="344"/>
      <c r="F78" s="259" t="s">
        <v>631</v>
      </c>
      <c r="G78" s="345">
        <f>G79</f>
        <v>0</v>
      </c>
      <c r="H78" s="345">
        <f t="shared" ref="H78:O78" si="32">H79</f>
        <v>0</v>
      </c>
      <c r="I78" s="345">
        <f t="shared" si="32"/>
        <v>0</v>
      </c>
      <c r="J78" s="345">
        <f t="shared" si="32"/>
        <v>0</v>
      </c>
      <c r="K78" s="345">
        <f t="shared" si="32"/>
        <v>0</v>
      </c>
      <c r="L78" s="345">
        <f t="shared" si="32"/>
        <v>0</v>
      </c>
      <c r="M78" s="345">
        <f t="shared" si="32"/>
        <v>1200000</v>
      </c>
      <c r="N78" s="345">
        <f t="shared" si="32"/>
        <v>1200000</v>
      </c>
      <c r="O78" s="358">
        <f t="shared" si="32"/>
        <v>0.33227326164113141</v>
      </c>
    </row>
    <row r="79" spans="1:15" ht="12.75" x14ac:dyDescent="0.2">
      <c r="A79" s="356">
        <v>2</v>
      </c>
      <c r="B79" s="348">
        <v>2</v>
      </c>
      <c r="C79" s="348">
        <v>1</v>
      </c>
      <c r="D79" s="348">
        <v>7</v>
      </c>
      <c r="E79" s="348" t="s">
        <v>574</v>
      </c>
      <c r="F79" s="263" t="s">
        <v>631</v>
      </c>
      <c r="G79" s="350"/>
      <c r="H79" s="350"/>
      <c r="I79" s="350"/>
      <c r="J79" s="350"/>
      <c r="K79" s="350"/>
      <c r="L79" s="350"/>
      <c r="M79" s="350">
        <v>1200000</v>
      </c>
      <c r="N79" s="351">
        <f>SUBTOTAL(9,G79:M79)</f>
        <v>1200000</v>
      </c>
      <c r="O79" s="354">
        <f>IFERROR(N79/$N$18*100,"0.00")</f>
        <v>0.33227326164113141</v>
      </c>
    </row>
    <row r="80" spans="1:15" ht="12.75" x14ac:dyDescent="0.2">
      <c r="A80" s="343">
        <v>2</v>
      </c>
      <c r="B80" s="344">
        <v>2</v>
      </c>
      <c r="C80" s="344">
        <v>1</v>
      </c>
      <c r="D80" s="344">
        <v>8</v>
      </c>
      <c r="E80" s="344"/>
      <c r="F80" s="259" t="s">
        <v>632</v>
      </c>
      <c r="G80" s="345">
        <f>G81</f>
        <v>100000</v>
      </c>
      <c r="H80" s="345">
        <f t="shared" ref="H80:M80" si="33">H81</f>
        <v>100000</v>
      </c>
      <c r="I80" s="345">
        <f t="shared" si="33"/>
        <v>100000</v>
      </c>
      <c r="J80" s="345">
        <f t="shared" si="33"/>
        <v>100000</v>
      </c>
      <c r="K80" s="345">
        <f t="shared" si="33"/>
        <v>100000</v>
      </c>
      <c r="L80" s="345">
        <f t="shared" si="33"/>
        <v>100000</v>
      </c>
      <c r="M80" s="345">
        <f t="shared" si="33"/>
        <v>100000</v>
      </c>
      <c r="N80" s="345">
        <f>N81</f>
        <v>700000</v>
      </c>
      <c r="O80" s="358">
        <f t="shared" ref="O80" si="34">O81</f>
        <v>0.19382606929065999</v>
      </c>
    </row>
    <row r="81" spans="1:15" ht="12.75" x14ac:dyDescent="0.2">
      <c r="A81" s="347">
        <v>2</v>
      </c>
      <c r="B81" s="348">
        <v>2</v>
      </c>
      <c r="C81" s="348">
        <v>1</v>
      </c>
      <c r="D81" s="348">
        <v>8</v>
      </c>
      <c r="E81" s="348" t="s">
        <v>574</v>
      </c>
      <c r="F81" s="260" t="s">
        <v>632</v>
      </c>
      <c r="G81" s="350">
        <v>100000</v>
      </c>
      <c r="H81" s="350">
        <v>100000</v>
      </c>
      <c r="I81" s="350">
        <v>100000</v>
      </c>
      <c r="J81" s="350">
        <v>100000</v>
      </c>
      <c r="K81" s="350">
        <v>100000</v>
      </c>
      <c r="L81" s="350">
        <v>100000</v>
      </c>
      <c r="M81" s="350">
        <v>100000</v>
      </c>
      <c r="N81" s="353">
        <f>SUBTOTAL(9,G81:M81)</f>
        <v>700000</v>
      </c>
      <c r="O81" s="354">
        <f>IFERROR(N81/$N$18*100,"0.00")</f>
        <v>0.19382606929065999</v>
      </c>
    </row>
    <row r="82" spans="1:15" ht="12.75" x14ac:dyDescent="0.2">
      <c r="A82" s="340">
        <v>2</v>
      </c>
      <c r="B82" s="341">
        <v>2</v>
      </c>
      <c r="C82" s="341">
        <v>2</v>
      </c>
      <c r="D82" s="341"/>
      <c r="E82" s="341"/>
      <c r="F82" s="258" t="s">
        <v>633</v>
      </c>
      <c r="G82" s="342">
        <f>+G83+G85</f>
        <v>0</v>
      </c>
      <c r="H82" s="342">
        <f t="shared" ref="H82:O82" si="35">+H83+H85</f>
        <v>0</v>
      </c>
      <c r="I82" s="342">
        <f t="shared" si="35"/>
        <v>0</v>
      </c>
      <c r="J82" s="342">
        <f t="shared" si="35"/>
        <v>0</v>
      </c>
      <c r="K82" s="342">
        <f t="shared" si="35"/>
        <v>0</v>
      </c>
      <c r="L82" s="342">
        <f t="shared" si="35"/>
        <v>0</v>
      </c>
      <c r="M82" s="342">
        <f t="shared" si="35"/>
        <v>0</v>
      </c>
      <c r="N82" s="342">
        <f>+N83+N85</f>
        <v>0</v>
      </c>
      <c r="O82" s="342">
        <f t="shared" si="35"/>
        <v>0</v>
      </c>
    </row>
    <row r="83" spans="1:15" ht="12.75" x14ac:dyDescent="0.2">
      <c r="A83" s="343">
        <v>2</v>
      </c>
      <c r="B83" s="344">
        <v>2</v>
      </c>
      <c r="C83" s="344">
        <v>2</v>
      </c>
      <c r="D83" s="344">
        <v>1</v>
      </c>
      <c r="E83" s="344"/>
      <c r="F83" s="259" t="s">
        <v>634</v>
      </c>
      <c r="G83" s="345">
        <f>G84</f>
        <v>0</v>
      </c>
      <c r="H83" s="357">
        <f t="shared" ref="H83:O83" si="36">H84</f>
        <v>0</v>
      </c>
      <c r="I83" s="357">
        <f t="shared" si="36"/>
        <v>0</v>
      </c>
      <c r="J83" s="357">
        <f t="shared" si="36"/>
        <v>0</v>
      </c>
      <c r="K83" s="357">
        <f t="shared" si="36"/>
        <v>0</v>
      </c>
      <c r="L83" s="357">
        <f t="shared" si="36"/>
        <v>0</v>
      </c>
      <c r="M83" s="357">
        <f t="shared" si="36"/>
        <v>0</v>
      </c>
      <c r="N83" s="357">
        <f t="shared" si="36"/>
        <v>0</v>
      </c>
      <c r="O83" s="358">
        <f t="shared" si="36"/>
        <v>0</v>
      </c>
    </row>
    <row r="84" spans="1:15" ht="12.75" x14ac:dyDescent="0.2">
      <c r="A84" s="347">
        <v>2</v>
      </c>
      <c r="B84" s="348">
        <v>2</v>
      </c>
      <c r="C84" s="348">
        <v>2</v>
      </c>
      <c r="D84" s="348">
        <v>1</v>
      </c>
      <c r="E84" s="348" t="s">
        <v>574</v>
      </c>
      <c r="F84" s="260" t="s">
        <v>634</v>
      </c>
      <c r="G84" s="350"/>
      <c r="H84" s="350"/>
      <c r="I84" s="350"/>
      <c r="J84" s="350"/>
      <c r="K84" s="350"/>
      <c r="L84" s="350"/>
      <c r="M84" s="350"/>
      <c r="N84" s="351">
        <f>SUBTOTAL(9,G84:M84)</f>
        <v>0</v>
      </c>
      <c r="O84" s="352">
        <f>IFERROR(N84/$N$18*100,"0.00")</f>
        <v>0</v>
      </c>
    </row>
    <row r="85" spans="1:15" ht="12.75" x14ac:dyDescent="0.2">
      <c r="A85" s="343">
        <v>2</v>
      </c>
      <c r="B85" s="344">
        <v>2</v>
      </c>
      <c r="C85" s="344">
        <v>2</v>
      </c>
      <c r="D85" s="344">
        <v>2</v>
      </c>
      <c r="E85" s="344"/>
      <c r="F85" s="259" t="s">
        <v>635</v>
      </c>
      <c r="G85" s="345">
        <f>G86</f>
        <v>0</v>
      </c>
      <c r="H85" s="357">
        <f t="shared" ref="H85:O85" si="37">H86</f>
        <v>0</v>
      </c>
      <c r="I85" s="357">
        <f t="shared" si="37"/>
        <v>0</v>
      </c>
      <c r="J85" s="357">
        <f t="shared" si="37"/>
        <v>0</v>
      </c>
      <c r="K85" s="357">
        <f t="shared" si="37"/>
        <v>0</v>
      </c>
      <c r="L85" s="357">
        <f t="shared" si="37"/>
        <v>0</v>
      </c>
      <c r="M85" s="357">
        <f t="shared" si="37"/>
        <v>0</v>
      </c>
      <c r="N85" s="357">
        <f t="shared" si="37"/>
        <v>0</v>
      </c>
      <c r="O85" s="358">
        <f t="shared" si="37"/>
        <v>0</v>
      </c>
    </row>
    <row r="86" spans="1:15" ht="12.75" x14ac:dyDescent="0.2">
      <c r="A86" s="347">
        <v>2</v>
      </c>
      <c r="B86" s="348">
        <v>2</v>
      </c>
      <c r="C86" s="348">
        <v>2</v>
      </c>
      <c r="D86" s="348">
        <v>2</v>
      </c>
      <c r="E86" s="348" t="s">
        <v>574</v>
      </c>
      <c r="F86" s="260" t="s">
        <v>635</v>
      </c>
      <c r="G86" s="350"/>
      <c r="H86" s="350"/>
      <c r="I86" s="350"/>
      <c r="J86" s="350"/>
      <c r="K86" s="350"/>
      <c r="L86" s="350"/>
      <c r="M86" s="350"/>
      <c r="N86" s="351">
        <f>SUBTOTAL(9,G86:M86)</f>
        <v>0</v>
      </c>
      <c r="O86" s="352">
        <f>IFERROR(N86/$N$18*100,"0.00")</f>
        <v>0</v>
      </c>
    </row>
    <row r="87" spans="1:15" ht="12.75" x14ac:dyDescent="0.2">
      <c r="A87" s="340">
        <v>2</v>
      </c>
      <c r="B87" s="341">
        <v>2</v>
      </c>
      <c r="C87" s="341">
        <v>3</v>
      </c>
      <c r="D87" s="341"/>
      <c r="E87" s="341"/>
      <c r="F87" s="258" t="s">
        <v>636</v>
      </c>
      <c r="G87" s="342">
        <f>+G88+G90</f>
        <v>0</v>
      </c>
      <c r="H87" s="342">
        <f>+H88+H90</f>
        <v>0</v>
      </c>
      <c r="I87" s="342">
        <f t="shared" ref="I87:O87" si="38">+I88+I90</f>
        <v>0</v>
      </c>
      <c r="J87" s="342">
        <f t="shared" si="38"/>
        <v>0</v>
      </c>
      <c r="K87" s="342">
        <f t="shared" si="38"/>
        <v>0</v>
      </c>
      <c r="L87" s="342">
        <f t="shared" si="38"/>
        <v>0</v>
      </c>
      <c r="M87" s="342">
        <f t="shared" si="38"/>
        <v>1200000</v>
      </c>
      <c r="N87" s="342">
        <f t="shared" si="38"/>
        <v>1200000</v>
      </c>
      <c r="O87" s="342">
        <f t="shared" si="38"/>
        <v>0.33227326164113141</v>
      </c>
    </row>
    <row r="88" spans="1:15" ht="12.75" x14ac:dyDescent="0.2">
      <c r="A88" s="343">
        <v>2</v>
      </c>
      <c r="B88" s="344">
        <v>2</v>
      </c>
      <c r="C88" s="344">
        <v>3</v>
      </c>
      <c r="D88" s="344">
        <v>1</v>
      </c>
      <c r="E88" s="344"/>
      <c r="F88" s="259" t="s">
        <v>637</v>
      </c>
      <c r="G88" s="345">
        <f>G89</f>
        <v>0</v>
      </c>
      <c r="H88" s="345">
        <f t="shared" ref="H88:O88" si="39">H89</f>
        <v>0</v>
      </c>
      <c r="I88" s="345">
        <f t="shared" si="39"/>
        <v>0</v>
      </c>
      <c r="J88" s="345">
        <f t="shared" si="39"/>
        <v>0</v>
      </c>
      <c r="K88" s="345">
        <f t="shared" si="39"/>
        <v>0</v>
      </c>
      <c r="L88" s="345">
        <f t="shared" si="39"/>
        <v>0</v>
      </c>
      <c r="M88" s="345">
        <f t="shared" si="39"/>
        <v>1200000</v>
      </c>
      <c r="N88" s="345">
        <f>N89</f>
        <v>1200000</v>
      </c>
      <c r="O88" s="346">
        <f t="shared" si="39"/>
        <v>0.33227326164113141</v>
      </c>
    </row>
    <row r="89" spans="1:15" ht="12.75" x14ac:dyDescent="0.2">
      <c r="A89" s="347">
        <v>2</v>
      </c>
      <c r="B89" s="348">
        <v>2</v>
      </c>
      <c r="C89" s="348">
        <v>3</v>
      </c>
      <c r="D89" s="348">
        <v>1</v>
      </c>
      <c r="E89" s="348" t="s">
        <v>574</v>
      </c>
      <c r="F89" s="260" t="s">
        <v>637</v>
      </c>
      <c r="G89" s="350">
        <v>0</v>
      </c>
      <c r="H89" s="350"/>
      <c r="I89" s="350"/>
      <c r="J89" s="350"/>
      <c r="K89" s="350"/>
      <c r="L89" s="350"/>
      <c r="M89" s="350">
        <v>1200000</v>
      </c>
      <c r="N89" s="351">
        <f>SUBTOTAL(9,G89:M89)</f>
        <v>1200000</v>
      </c>
      <c r="O89" s="354">
        <f>IFERROR(N89/$N$18*100,"0.00")</f>
        <v>0.33227326164113141</v>
      </c>
    </row>
    <row r="90" spans="1:15" ht="12.75" x14ac:dyDescent="0.2">
      <c r="A90" s="343">
        <v>2</v>
      </c>
      <c r="B90" s="344">
        <v>2</v>
      </c>
      <c r="C90" s="344">
        <v>3</v>
      </c>
      <c r="D90" s="344">
        <v>2</v>
      </c>
      <c r="E90" s="344"/>
      <c r="F90" s="259" t="s">
        <v>638</v>
      </c>
      <c r="G90" s="345">
        <f>G91</f>
        <v>0</v>
      </c>
      <c r="H90" s="345">
        <f t="shared" ref="H90:O90" si="40">H91</f>
        <v>0</v>
      </c>
      <c r="I90" s="345">
        <f t="shared" si="40"/>
        <v>0</v>
      </c>
      <c r="J90" s="345">
        <f t="shared" si="40"/>
        <v>0</v>
      </c>
      <c r="K90" s="345">
        <f t="shared" si="40"/>
        <v>0</v>
      </c>
      <c r="L90" s="345">
        <f t="shared" si="40"/>
        <v>0</v>
      </c>
      <c r="M90" s="345">
        <f t="shared" si="40"/>
        <v>0</v>
      </c>
      <c r="N90" s="345">
        <f t="shared" si="40"/>
        <v>0</v>
      </c>
      <c r="O90" s="358">
        <f t="shared" si="40"/>
        <v>0</v>
      </c>
    </row>
    <row r="91" spans="1:15" ht="12.75" x14ac:dyDescent="0.2">
      <c r="A91" s="356">
        <v>2</v>
      </c>
      <c r="B91" s="348">
        <v>2</v>
      </c>
      <c r="C91" s="348">
        <v>3</v>
      </c>
      <c r="D91" s="348">
        <v>2</v>
      </c>
      <c r="E91" s="348" t="s">
        <v>574</v>
      </c>
      <c r="F91" s="263" t="s">
        <v>638</v>
      </c>
      <c r="G91" s="350"/>
      <c r="H91" s="350"/>
      <c r="I91" s="350"/>
      <c r="J91" s="350"/>
      <c r="K91" s="350"/>
      <c r="L91" s="350"/>
      <c r="M91" s="350"/>
      <c r="N91" s="351">
        <f>SUBTOTAL(9,G91:M91)</f>
        <v>0</v>
      </c>
      <c r="O91" s="354">
        <f>IFERROR(N91/$N$18*100,"0.00")</f>
        <v>0</v>
      </c>
    </row>
    <row r="92" spans="1:15" ht="12.75" x14ac:dyDescent="0.2">
      <c r="A92" s="340">
        <v>2</v>
      </c>
      <c r="B92" s="341">
        <v>2</v>
      </c>
      <c r="C92" s="341">
        <v>4</v>
      </c>
      <c r="D92" s="341"/>
      <c r="E92" s="341"/>
      <c r="F92" s="258" t="s">
        <v>639</v>
      </c>
      <c r="G92" s="342">
        <f>+G93+G95+G97</f>
        <v>0</v>
      </c>
      <c r="H92" s="342">
        <f t="shared" ref="H92:O92" si="41">+H93+H95+H97</f>
        <v>0</v>
      </c>
      <c r="I92" s="342">
        <f t="shared" si="41"/>
        <v>0</v>
      </c>
      <c r="J92" s="342">
        <f t="shared" si="41"/>
        <v>0</v>
      </c>
      <c r="K92" s="342">
        <f t="shared" si="41"/>
        <v>0</v>
      </c>
      <c r="L92" s="342">
        <f t="shared" si="41"/>
        <v>0</v>
      </c>
      <c r="M92" s="342">
        <f t="shared" si="41"/>
        <v>1500198</v>
      </c>
      <c r="N92" s="342">
        <f t="shared" si="41"/>
        <v>1500198</v>
      </c>
      <c r="O92" s="342">
        <f t="shared" si="41"/>
        <v>0.41539640213958506</v>
      </c>
    </row>
    <row r="93" spans="1:15" ht="12.75" x14ac:dyDescent="0.2">
      <c r="A93" s="343">
        <v>2</v>
      </c>
      <c r="B93" s="344">
        <v>2</v>
      </c>
      <c r="C93" s="344">
        <v>4</v>
      </c>
      <c r="D93" s="344">
        <v>1</v>
      </c>
      <c r="E93" s="344"/>
      <c r="F93" s="355" t="s">
        <v>640</v>
      </c>
      <c r="G93" s="345">
        <f>G94</f>
        <v>0</v>
      </c>
      <c r="H93" s="357">
        <f t="shared" ref="H93:O93" si="42">H94</f>
        <v>0</v>
      </c>
      <c r="I93" s="357">
        <f t="shared" si="42"/>
        <v>0</v>
      </c>
      <c r="J93" s="357">
        <f t="shared" si="42"/>
        <v>0</v>
      </c>
      <c r="K93" s="357">
        <f t="shared" si="42"/>
        <v>0</v>
      </c>
      <c r="L93" s="357">
        <f t="shared" si="42"/>
        <v>0</v>
      </c>
      <c r="M93" s="357">
        <f t="shared" si="42"/>
        <v>0</v>
      </c>
      <c r="N93" s="357">
        <f t="shared" si="42"/>
        <v>0</v>
      </c>
      <c r="O93" s="358">
        <f t="shared" si="42"/>
        <v>0</v>
      </c>
    </row>
    <row r="94" spans="1:15" ht="12.75" x14ac:dyDescent="0.2">
      <c r="A94" s="347">
        <v>2</v>
      </c>
      <c r="B94" s="348">
        <v>2</v>
      </c>
      <c r="C94" s="348">
        <v>4</v>
      </c>
      <c r="D94" s="348">
        <v>1</v>
      </c>
      <c r="E94" s="348" t="s">
        <v>574</v>
      </c>
      <c r="F94" s="349" t="s">
        <v>640</v>
      </c>
      <c r="G94" s="350"/>
      <c r="H94" s="350"/>
      <c r="I94" s="350"/>
      <c r="J94" s="350"/>
      <c r="K94" s="350"/>
      <c r="L94" s="350"/>
      <c r="M94" s="350">
        <v>0</v>
      </c>
      <c r="N94" s="351">
        <f>SUBTOTAL(9,G94:M94)</f>
        <v>0</v>
      </c>
      <c r="O94" s="352">
        <f>IFERROR(N94/$N$18*100,"0.00")</f>
        <v>0</v>
      </c>
    </row>
    <row r="95" spans="1:15" ht="12.75" x14ac:dyDescent="0.2">
      <c r="A95" s="343">
        <v>2</v>
      </c>
      <c r="B95" s="344">
        <v>2</v>
      </c>
      <c r="C95" s="344">
        <v>4</v>
      </c>
      <c r="D95" s="344">
        <v>2</v>
      </c>
      <c r="E95" s="344"/>
      <c r="F95" s="355" t="s">
        <v>641</v>
      </c>
      <c r="G95" s="345">
        <f>G96</f>
        <v>0</v>
      </c>
      <c r="H95" s="357">
        <f t="shared" ref="H95:O95" si="43">H96</f>
        <v>0</v>
      </c>
      <c r="I95" s="357">
        <f t="shared" si="43"/>
        <v>0</v>
      </c>
      <c r="J95" s="357">
        <f t="shared" si="43"/>
        <v>0</v>
      </c>
      <c r="K95" s="357">
        <f t="shared" si="43"/>
        <v>0</v>
      </c>
      <c r="L95" s="357">
        <f t="shared" si="43"/>
        <v>0</v>
      </c>
      <c r="M95" s="357">
        <f t="shared" si="43"/>
        <v>1500198</v>
      </c>
      <c r="N95" s="357">
        <f>N96</f>
        <v>1500198</v>
      </c>
      <c r="O95" s="358">
        <f t="shared" si="43"/>
        <v>0.41539640213958506</v>
      </c>
    </row>
    <row r="96" spans="1:15" ht="12.75" x14ac:dyDescent="0.2">
      <c r="A96" s="356">
        <v>2</v>
      </c>
      <c r="B96" s="348">
        <v>2</v>
      </c>
      <c r="C96" s="348">
        <v>4</v>
      </c>
      <c r="D96" s="348">
        <v>2</v>
      </c>
      <c r="E96" s="348" t="s">
        <v>574</v>
      </c>
      <c r="F96" s="263" t="s">
        <v>641</v>
      </c>
      <c r="G96" s="350"/>
      <c r="H96" s="350"/>
      <c r="I96" s="350"/>
      <c r="J96" s="350"/>
      <c r="K96" s="350"/>
      <c r="L96" s="350"/>
      <c r="M96" s="350">
        <v>1500198</v>
      </c>
      <c r="N96" s="351">
        <f>SUBTOTAL(9,G96:M96)</f>
        <v>1500198</v>
      </c>
      <c r="O96" s="352">
        <f>IFERROR(N96/$N$18*100,"0.00")</f>
        <v>0.41539640213958506</v>
      </c>
    </row>
    <row r="97" spans="1:15" ht="12.75" x14ac:dyDescent="0.2">
      <c r="A97" s="343">
        <v>2</v>
      </c>
      <c r="B97" s="344">
        <v>2</v>
      </c>
      <c r="C97" s="344">
        <v>4</v>
      </c>
      <c r="D97" s="344">
        <v>4</v>
      </c>
      <c r="E97" s="344"/>
      <c r="F97" s="355" t="s">
        <v>642</v>
      </c>
      <c r="G97" s="345">
        <f>G98</f>
        <v>0</v>
      </c>
      <c r="H97" s="357">
        <f t="shared" ref="H97:O97" si="44">H98</f>
        <v>0</v>
      </c>
      <c r="I97" s="357">
        <f t="shared" si="44"/>
        <v>0</v>
      </c>
      <c r="J97" s="357">
        <f t="shared" si="44"/>
        <v>0</v>
      </c>
      <c r="K97" s="357">
        <f t="shared" si="44"/>
        <v>0</v>
      </c>
      <c r="L97" s="357">
        <f t="shared" si="44"/>
        <v>0</v>
      </c>
      <c r="M97" s="357">
        <f t="shared" si="44"/>
        <v>0</v>
      </c>
      <c r="N97" s="357">
        <f t="shared" si="44"/>
        <v>0</v>
      </c>
      <c r="O97" s="358">
        <f t="shared" si="44"/>
        <v>0</v>
      </c>
    </row>
    <row r="98" spans="1:15" ht="12.75" x14ac:dyDescent="0.2">
      <c r="A98" s="356">
        <v>2</v>
      </c>
      <c r="B98" s="348">
        <v>2</v>
      </c>
      <c r="C98" s="348">
        <v>4</v>
      </c>
      <c r="D98" s="348">
        <v>4</v>
      </c>
      <c r="E98" s="348" t="s">
        <v>574</v>
      </c>
      <c r="F98" s="263" t="s">
        <v>642</v>
      </c>
      <c r="G98" s="350"/>
      <c r="H98" s="350"/>
      <c r="I98" s="350"/>
      <c r="J98" s="350"/>
      <c r="K98" s="350"/>
      <c r="L98" s="350"/>
      <c r="M98" s="350"/>
      <c r="N98" s="351">
        <f>SUBTOTAL(9,G98:M98)</f>
        <v>0</v>
      </c>
      <c r="O98" s="352">
        <f>IFERROR(N98/$N$18*100,"0.00")</f>
        <v>0</v>
      </c>
    </row>
    <row r="99" spans="1:15" ht="12.75" x14ac:dyDescent="0.2">
      <c r="A99" s="340">
        <v>2</v>
      </c>
      <c r="B99" s="341">
        <v>2</v>
      </c>
      <c r="C99" s="341">
        <v>5</v>
      </c>
      <c r="D99" s="341"/>
      <c r="E99" s="341"/>
      <c r="F99" s="258" t="s">
        <v>643</v>
      </c>
      <c r="G99" s="342">
        <f>+G100+G102+G104+G110+G112+G114</f>
        <v>0</v>
      </c>
      <c r="H99" s="342">
        <f t="shared" ref="H99:M99" si="45">+H100+H102+H104+H110+H112+H114</f>
        <v>0</v>
      </c>
      <c r="I99" s="342">
        <f t="shared" si="45"/>
        <v>0</v>
      </c>
      <c r="J99" s="342">
        <f t="shared" si="45"/>
        <v>0</v>
      </c>
      <c r="K99" s="342">
        <f t="shared" si="45"/>
        <v>0</v>
      </c>
      <c r="L99" s="342">
        <f t="shared" si="45"/>
        <v>0</v>
      </c>
      <c r="M99" s="342">
        <f t="shared" si="45"/>
        <v>700000</v>
      </c>
      <c r="N99" s="342">
        <f>+N100+N102+N104+N110+N112+N114</f>
        <v>700000</v>
      </c>
      <c r="O99" s="342">
        <f>+O100+O102+O104+O110+O112+O114</f>
        <v>0.19382606929065999</v>
      </c>
    </row>
    <row r="100" spans="1:15" ht="12.75" x14ac:dyDescent="0.2">
      <c r="A100" s="343">
        <v>2</v>
      </c>
      <c r="B100" s="344">
        <v>2</v>
      </c>
      <c r="C100" s="344">
        <v>5</v>
      </c>
      <c r="D100" s="344">
        <v>1</v>
      </c>
      <c r="E100" s="344"/>
      <c r="F100" s="355" t="s">
        <v>644</v>
      </c>
      <c r="G100" s="345">
        <f>G101</f>
        <v>0</v>
      </c>
      <c r="H100" s="345">
        <f t="shared" ref="H100:O100" si="46">H101</f>
        <v>0</v>
      </c>
      <c r="I100" s="345">
        <f t="shared" si="46"/>
        <v>0</v>
      </c>
      <c r="J100" s="345">
        <f t="shared" si="46"/>
        <v>0</v>
      </c>
      <c r="K100" s="345">
        <f t="shared" si="46"/>
        <v>0</v>
      </c>
      <c r="L100" s="345">
        <f t="shared" si="46"/>
        <v>0</v>
      </c>
      <c r="M100" s="345">
        <f t="shared" si="46"/>
        <v>0</v>
      </c>
      <c r="N100" s="345">
        <f t="shared" si="46"/>
        <v>0</v>
      </c>
      <c r="O100" s="346">
        <f t="shared" si="46"/>
        <v>0</v>
      </c>
    </row>
    <row r="101" spans="1:15" ht="12.75" x14ac:dyDescent="0.2">
      <c r="A101" s="356">
        <v>2</v>
      </c>
      <c r="B101" s="348">
        <v>2</v>
      </c>
      <c r="C101" s="348">
        <v>5</v>
      </c>
      <c r="D101" s="348">
        <v>1</v>
      </c>
      <c r="E101" s="348" t="s">
        <v>574</v>
      </c>
      <c r="F101" s="263" t="s">
        <v>644</v>
      </c>
      <c r="G101" s="350"/>
      <c r="H101" s="350"/>
      <c r="I101" s="350"/>
      <c r="J101" s="350"/>
      <c r="K101" s="350"/>
      <c r="L101" s="350"/>
      <c r="M101" s="350"/>
      <c r="N101" s="351">
        <f>SUBTOTAL(9,G101:M101)</f>
        <v>0</v>
      </c>
      <c r="O101" s="352">
        <f>IFERROR(N101/$N$18*100,"0.00")</f>
        <v>0</v>
      </c>
    </row>
    <row r="102" spans="1:15" ht="12.75" x14ac:dyDescent="0.2">
      <c r="A102" s="359">
        <v>2</v>
      </c>
      <c r="B102" s="344">
        <v>2</v>
      </c>
      <c r="C102" s="344">
        <v>5</v>
      </c>
      <c r="D102" s="344">
        <v>2</v>
      </c>
      <c r="E102" s="344"/>
      <c r="F102" s="264" t="s">
        <v>645</v>
      </c>
      <c r="G102" s="345">
        <f>G103</f>
        <v>0</v>
      </c>
      <c r="H102" s="357">
        <f t="shared" ref="H102:O102" si="47">H103</f>
        <v>0</v>
      </c>
      <c r="I102" s="357">
        <f t="shared" si="47"/>
        <v>0</v>
      </c>
      <c r="J102" s="357">
        <f t="shared" si="47"/>
        <v>0</v>
      </c>
      <c r="K102" s="357">
        <f t="shared" si="47"/>
        <v>0</v>
      </c>
      <c r="L102" s="357">
        <f t="shared" si="47"/>
        <v>0</v>
      </c>
      <c r="M102" s="357">
        <f t="shared" si="47"/>
        <v>0</v>
      </c>
      <c r="N102" s="357">
        <f t="shared" si="47"/>
        <v>0</v>
      </c>
      <c r="O102" s="358">
        <f t="shared" si="47"/>
        <v>0</v>
      </c>
    </row>
    <row r="103" spans="1:15" ht="12.75" x14ac:dyDescent="0.2">
      <c r="A103" s="356">
        <v>2</v>
      </c>
      <c r="B103" s="348">
        <v>2</v>
      </c>
      <c r="C103" s="348">
        <v>5</v>
      </c>
      <c r="D103" s="348">
        <v>2</v>
      </c>
      <c r="E103" s="348" t="s">
        <v>574</v>
      </c>
      <c r="F103" s="263" t="s">
        <v>645</v>
      </c>
      <c r="G103" s="350"/>
      <c r="H103" s="350"/>
      <c r="I103" s="350"/>
      <c r="J103" s="350"/>
      <c r="K103" s="350"/>
      <c r="L103" s="350"/>
      <c r="M103" s="350"/>
      <c r="N103" s="351">
        <f>SUBTOTAL(9,G103:M103)</f>
        <v>0</v>
      </c>
      <c r="O103" s="352">
        <f>IFERROR(N103/$N$18*100,"0.00")</f>
        <v>0</v>
      </c>
    </row>
    <row r="104" spans="1:15" ht="12.75" x14ac:dyDescent="0.2">
      <c r="A104" s="359">
        <v>2</v>
      </c>
      <c r="B104" s="344">
        <v>2</v>
      </c>
      <c r="C104" s="344">
        <v>5</v>
      </c>
      <c r="D104" s="344">
        <v>3</v>
      </c>
      <c r="E104" s="344"/>
      <c r="F104" s="264" t="s">
        <v>646</v>
      </c>
      <c r="G104" s="345">
        <f>SUM(G105:G109)</f>
        <v>0</v>
      </c>
      <c r="H104" s="345">
        <f t="shared" ref="H104:M104" si="48">SUM(H105:H109)</f>
        <v>0</v>
      </c>
      <c r="I104" s="345">
        <f t="shared" si="48"/>
        <v>0</v>
      </c>
      <c r="J104" s="345">
        <f t="shared" si="48"/>
        <v>0</v>
      </c>
      <c r="K104" s="345">
        <f t="shared" si="48"/>
        <v>0</v>
      </c>
      <c r="L104" s="345">
        <f t="shared" si="48"/>
        <v>0</v>
      </c>
      <c r="M104" s="345">
        <f t="shared" si="48"/>
        <v>200000</v>
      </c>
      <c r="N104" s="345">
        <f>SUM(N105:N109)</f>
        <v>200000</v>
      </c>
      <c r="O104" s="346">
        <f t="shared" ref="O104" si="49">SUM(O105:O109)</f>
        <v>5.5378876940188566E-2</v>
      </c>
    </row>
    <row r="105" spans="1:15" ht="12.75" x14ac:dyDescent="0.2">
      <c r="A105" s="356">
        <v>2</v>
      </c>
      <c r="B105" s="348">
        <v>2</v>
      </c>
      <c r="C105" s="348">
        <v>5</v>
      </c>
      <c r="D105" s="348">
        <v>3</v>
      </c>
      <c r="E105" s="348" t="s">
        <v>574</v>
      </c>
      <c r="F105" s="263" t="s">
        <v>647</v>
      </c>
      <c r="G105" s="350"/>
      <c r="H105" s="350"/>
      <c r="I105" s="350"/>
      <c r="J105" s="350"/>
      <c r="K105" s="350"/>
      <c r="L105" s="350"/>
      <c r="M105" s="350"/>
      <c r="N105" s="351">
        <f>SUBTOTAL(9,G105:M105)</f>
        <v>0</v>
      </c>
      <c r="O105" s="352">
        <f>IFERROR(N105/$N$18*100,"0.00")</f>
        <v>0</v>
      </c>
    </row>
    <row r="106" spans="1:15" ht="12.75" x14ac:dyDescent="0.2">
      <c r="A106" s="356">
        <v>2</v>
      </c>
      <c r="B106" s="348">
        <v>2</v>
      </c>
      <c r="C106" s="348">
        <v>5</v>
      </c>
      <c r="D106" s="348">
        <v>3</v>
      </c>
      <c r="E106" s="348" t="s">
        <v>576</v>
      </c>
      <c r="F106" s="263" t="s">
        <v>648</v>
      </c>
      <c r="G106" s="350"/>
      <c r="H106" s="350"/>
      <c r="I106" s="350"/>
      <c r="J106" s="350"/>
      <c r="K106" s="350"/>
      <c r="L106" s="350"/>
      <c r="M106" s="350"/>
      <c r="N106" s="351">
        <f t="shared" ref="N106:N111" si="50">SUBTOTAL(9,G106:M106)</f>
        <v>0</v>
      </c>
      <c r="O106" s="352">
        <f t="shared" ref="O106:O111" si="51">IFERROR(N106/$N$18*100,"0.00")</f>
        <v>0</v>
      </c>
    </row>
    <row r="107" spans="1:15" ht="12.75" x14ac:dyDescent="0.2">
      <c r="A107" s="356">
        <v>2</v>
      </c>
      <c r="B107" s="348">
        <v>2</v>
      </c>
      <c r="C107" s="348">
        <v>5</v>
      </c>
      <c r="D107" s="348">
        <v>3</v>
      </c>
      <c r="E107" s="348" t="s">
        <v>583</v>
      </c>
      <c r="F107" s="263" t="s">
        <v>649</v>
      </c>
      <c r="G107" s="350"/>
      <c r="H107" s="350"/>
      <c r="I107" s="350"/>
      <c r="J107" s="350"/>
      <c r="K107" s="350"/>
      <c r="L107" s="350"/>
      <c r="M107" s="350"/>
      <c r="N107" s="351">
        <f t="shared" si="50"/>
        <v>0</v>
      </c>
      <c r="O107" s="352">
        <f t="shared" si="51"/>
        <v>0</v>
      </c>
    </row>
    <row r="108" spans="1:15" ht="12.75" x14ac:dyDescent="0.2">
      <c r="A108" s="356">
        <v>2</v>
      </c>
      <c r="B108" s="348">
        <v>2</v>
      </c>
      <c r="C108" s="348">
        <v>5</v>
      </c>
      <c r="D108" s="348">
        <v>3</v>
      </c>
      <c r="E108" s="348" t="s">
        <v>598</v>
      </c>
      <c r="F108" s="263" t="s">
        <v>650</v>
      </c>
      <c r="G108" s="350"/>
      <c r="H108" s="350"/>
      <c r="I108" s="350"/>
      <c r="J108" s="350"/>
      <c r="K108" s="350"/>
      <c r="L108" s="350"/>
      <c r="M108" s="350"/>
      <c r="N108" s="351">
        <f t="shared" si="50"/>
        <v>0</v>
      </c>
      <c r="O108" s="352">
        <f t="shared" si="51"/>
        <v>0</v>
      </c>
    </row>
    <row r="109" spans="1:15" ht="12.75" x14ac:dyDescent="0.2">
      <c r="A109" s="356">
        <v>2</v>
      </c>
      <c r="B109" s="348">
        <v>2</v>
      </c>
      <c r="C109" s="348">
        <v>5</v>
      </c>
      <c r="D109" s="348">
        <v>3</v>
      </c>
      <c r="E109" s="348" t="s">
        <v>578</v>
      </c>
      <c r="F109" s="263" t="s">
        <v>651</v>
      </c>
      <c r="G109" s="350"/>
      <c r="H109" s="350"/>
      <c r="I109" s="350"/>
      <c r="J109" s="350"/>
      <c r="K109" s="350"/>
      <c r="L109" s="350"/>
      <c r="M109" s="350">
        <v>200000</v>
      </c>
      <c r="N109" s="351">
        <f t="shared" si="50"/>
        <v>200000</v>
      </c>
      <c r="O109" s="352">
        <f t="shared" si="51"/>
        <v>5.5378876940188566E-2</v>
      </c>
    </row>
    <row r="110" spans="1:15" ht="12.75" x14ac:dyDescent="0.2">
      <c r="A110" s="343">
        <v>2</v>
      </c>
      <c r="B110" s="344">
        <v>2</v>
      </c>
      <c r="C110" s="344">
        <v>5</v>
      </c>
      <c r="D110" s="344">
        <v>4</v>
      </c>
      <c r="E110" s="344"/>
      <c r="F110" s="355" t="s">
        <v>652</v>
      </c>
      <c r="G110" s="357">
        <f>+G111</f>
        <v>0</v>
      </c>
      <c r="H110" s="357">
        <f t="shared" ref="H110:O110" si="52">+H111</f>
        <v>0</v>
      </c>
      <c r="I110" s="357">
        <f t="shared" si="52"/>
        <v>0</v>
      </c>
      <c r="J110" s="357">
        <f t="shared" si="52"/>
        <v>0</v>
      </c>
      <c r="K110" s="357">
        <f t="shared" si="52"/>
        <v>0</v>
      </c>
      <c r="L110" s="357">
        <f t="shared" si="52"/>
        <v>0</v>
      </c>
      <c r="M110" s="357">
        <f t="shared" si="52"/>
        <v>0</v>
      </c>
      <c r="N110" s="357">
        <f t="shared" si="52"/>
        <v>0</v>
      </c>
      <c r="O110" s="346">
        <f t="shared" si="52"/>
        <v>0</v>
      </c>
    </row>
    <row r="111" spans="1:15" ht="12.75" x14ac:dyDescent="0.2">
      <c r="A111" s="356">
        <v>2</v>
      </c>
      <c r="B111" s="348">
        <v>2</v>
      </c>
      <c r="C111" s="348">
        <v>5</v>
      </c>
      <c r="D111" s="348">
        <v>4</v>
      </c>
      <c r="E111" s="348" t="s">
        <v>574</v>
      </c>
      <c r="F111" s="263" t="s">
        <v>652</v>
      </c>
      <c r="G111" s="350"/>
      <c r="H111" s="350"/>
      <c r="I111" s="350"/>
      <c r="J111" s="350"/>
      <c r="K111" s="350"/>
      <c r="L111" s="350"/>
      <c r="M111" s="350"/>
      <c r="N111" s="351">
        <f t="shared" si="50"/>
        <v>0</v>
      </c>
      <c r="O111" s="352">
        <f t="shared" si="51"/>
        <v>0</v>
      </c>
    </row>
    <row r="112" spans="1:15" ht="12.75" x14ac:dyDescent="0.2">
      <c r="A112" s="359">
        <v>2</v>
      </c>
      <c r="B112" s="344">
        <v>2</v>
      </c>
      <c r="C112" s="344">
        <v>5</v>
      </c>
      <c r="D112" s="344">
        <v>8</v>
      </c>
      <c r="E112" s="344"/>
      <c r="F112" s="264" t="s">
        <v>653</v>
      </c>
      <c r="G112" s="345">
        <f>G113</f>
        <v>0</v>
      </c>
      <c r="H112" s="357">
        <f t="shared" ref="H112:O112" si="53">H113</f>
        <v>0</v>
      </c>
      <c r="I112" s="357">
        <f t="shared" si="53"/>
        <v>0</v>
      </c>
      <c r="J112" s="357">
        <f t="shared" si="53"/>
        <v>0</v>
      </c>
      <c r="K112" s="357">
        <f t="shared" si="53"/>
        <v>0</v>
      </c>
      <c r="L112" s="357">
        <f t="shared" si="53"/>
        <v>0</v>
      </c>
      <c r="M112" s="357">
        <f t="shared" si="53"/>
        <v>0</v>
      </c>
      <c r="N112" s="357">
        <f t="shared" si="53"/>
        <v>0</v>
      </c>
      <c r="O112" s="358">
        <f t="shared" si="53"/>
        <v>0</v>
      </c>
    </row>
    <row r="113" spans="1:15" ht="12.75" x14ac:dyDescent="0.2">
      <c r="A113" s="356">
        <v>2</v>
      </c>
      <c r="B113" s="348">
        <v>2</v>
      </c>
      <c r="C113" s="348">
        <v>5</v>
      </c>
      <c r="D113" s="348">
        <v>8</v>
      </c>
      <c r="E113" s="348" t="s">
        <v>574</v>
      </c>
      <c r="F113" s="263" t="s">
        <v>653</v>
      </c>
      <c r="G113" s="350"/>
      <c r="H113" s="350"/>
      <c r="I113" s="350"/>
      <c r="J113" s="350"/>
      <c r="K113" s="350"/>
      <c r="L113" s="350"/>
      <c r="M113" s="350"/>
      <c r="N113" s="351">
        <f>SUBTOTAL(9,G113:M113)</f>
        <v>0</v>
      </c>
      <c r="O113" s="352">
        <f>IFERROR(N113/$N$18*100,"0.00")</f>
        <v>0</v>
      </c>
    </row>
    <row r="114" spans="1:15" ht="12.75" x14ac:dyDescent="0.2">
      <c r="A114" s="359">
        <v>2</v>
      </c>
      <c r="B114" s="344">
        <v>2</v>
      </c>
      <c r="C114" s="344">
        <v>5</v>
      </c>
      <c r="D114" s="344">
        <v>9</v>
      </c>
      <c r="E114" s="344"/>
      <c r="F114" s="264" t="s">
        <v>654</v>
      </c>
      <c r="G114" s="357">
        <f>+G115</f>
        <v>0</v>
      </c>
      <c r="H114" s="357">
        <f t="shared" ref="H114:O114" si="54">H115</f>
        <v>0</v>
      </c>
      <c r="I114" s="357">
        <f t="shared" si="54"/>
        <v>0</v>
      </c>
      <c r="J114" s="357">
        <f t="shared" si="54"/>
        <v>0</v>
      </c>
      <c r="K114" s="357">
        <f t="shared" si="54"/>
        <v>0</v>
      </c>
      <c r="L114" s="357">
        <f t="shared" si="54"/>
        <v>0</v>
      </c>
      <c r="M114" s="357">
        <f t="shared" si="54"/>
        <v>500000</v>
      </c>
      <c r="N114" s="357">
        <f t="shared" si="54"/>
        <v>500000</v>
      </c>
      <c r="O114" s="358">
        <f t="shared" si="54"/>
        <v>0.13844719235047143</v>
      </c>
    </row>
    <row r="115" spans="1:15" ht="12.75" x14ac:dyDescent="0.2">
      <c r="A115" s="356">
        <v>2</v>
      </c>
      <c r="B115" s="348">
        <v>2</v>
      </c>
      <c r="C115" s="348">
        <v>5</v>
      </c>
      <c r="D115" s="348">
        <v>8</v>
      </c>
      <c r="E115" s="348" t="s">
        <v>574</v>
      </c>
      <c r="F115" s="263" t="s">
        <v>655</v>
      </c>
      <c r="G115" s="350"/>
      <c r="H115" s="350"/>
      <c r="I115" s="350"/>
      <c r="J115" s="350"/>
      <c r="K115" s="350"/>
      <c r="L115" s="350"/>
      <c r="M115" s="350">
        <v>500000</v>
      </c>
      <c r="N115" s="351">
        <f>SUBTOTAL(9,G115:M115)</f>
        <v>500000</v>
      </c>
      <c r="O115" s="352">
        <f>IFERROR(N115/$N$18*100,"0.00")</f>
        <v>0.13844719235047143</v>
      </c>
    </row>
    <row r="116" spans="1:15" ht="12.75" x14ac:dyDescent="0.2">
      <c r="A116" s="340">
        <v>2</v>
      </c>
      <c r="B116" s="341">
        <v>2</v>
      </c>
      <c r="C116" s="341">
        <v>6</v>
      </c>
      <c r="D116" s="341"/>
      <c r="E116" s="341"/>
      <c r="F116" s="258" t="s">
        <v>656</v>
      </c>
      <c r="G116" s="342">
        <f>+G117+G119+G121+G123</f>
        <v>0</v>
      </c>
      <c r="H116" s="360">
        <f t="shared" ref="H116:N116" si="55">+H117+H119+H121+H123</f>
        <v>0</v>
      </c>
      <c r="I116" s="360">
        <f t="shared" si="55"/>
        <v>0</v>
      </c>
      <c r="J116" s="360">
        <f t="shared" si="55"/>
        <v>0</v>
      </c>
      <c r="K116" s="360">
        <f t="shared" si="55"/>
        <v>0</v>
      </c>
      <c r="L116" s="360">
        <f t="shared" si="55"/>
        <v>0</v>
      </c>
      <c r="M116" s="360">
        <f t="shared" si="55"/>
        <v>0</v>
      </c>
      <c r="N116" s="360">
        <f t="shared" si="55"/>
        <v>0</v>
      </c>
      <c r="O116" s="361">
        <f>+O117+O119+O121+O123</f>
        <v>0</v>
      </c>
    </row>
    <row r="117" spans="1:15" ht="12.75" x14ac:dyDescent="0.2">
      <c r="A117" s="343">
        <v>2</v>
      </c>
      <c r="B117" s="344">
        <v>2</v>
      </c>
      <c r="C117" s="344">
        <v>6</v>
      </c>
      <c r="D117" s="344">
        <v>1</v>
      </c>
      <c r="E117" s="344"/>
      <c r="F117" s="355" t="s">
        <v>657</v>
      </c>
      <c r="G117" s="345">
        <f>G118</f>
        <v>0</v>
      </c>
      <c r="H117" s="357">
        <f t="shared" ref="H117:O117" si="56">H118</f>
        <v>0</v>
      </c>
      <c r="I117" s="357">
        <f t="shared" si="56"/>
        <v>0</v>
      </c>
      <c r="J117" s="357">
        <f t="shared" si="56"/>
        <v>0</v>
      </c>
      <c r="K117" s="357">
        <f t="shared" si="56"/>
        <v>0</v>
      </c>
      <c r="L117" s="357">
        <f t="shared" si="56"/>
        <v>0</v>
      </c>
      <c r="M117" s="357">
        <f t="shared" si="56"/>
        <v>0</v>
      </c>
      <c r="N117" s="357">
        <f t="shared" si="56"/>
        <v>0</v>
      </c>
      <c r="O117" s="358">
        <f t="shared" si="56"/>
        <v>0</v>
      </c>
    </row>
    <row r="118" spans="1:15" ht="12.75" x14ac:dyDescent="0.2">
      <c r="A118" s="356">
        <v>2</v>
      </c>
      <c r="B118" s="348">
        <v>2</v>
      </c>
      <c r="C118" s="348">
        <v>6</v>
      </c>
      <c r="D118" s="348">
        <v>1</v>
      </c>
      <c r="E118" s="348" t="s">
        <v>574</v>
      </c>
      <c r="F118" s="263" t="s">
        <v>657</v>
      </c>
      <c r="G118" s="350"/>
      <c r="H118" s="350"/>
      <c r="I118" s="350"/>
      <c r="J118" s="350"/>
      <c r="K118" s="350"/>
      <c r="L118" s="350"/>
      <c r="M118" s="350"/>
      <c r="N118" s="351">
        <f>SUBTOTAL(9,G118:M118)</f>
        <v>0</v>
      </c>
      <c r="O118" s="352">
        <f>IFERROR(N118/$N$18*100,"0.00")</f>
        <v>0</v>
      </c>
    </row>
    <row r="119" spans="1:15" ht="12.75" x14ac:dyDescent="0.2">
      <c r="A119" s="343">
        <v>2</v>
      </c>
      <c r="B119" s="344">
        <v>2</v>
      </c>
      <c r="C119" s="344">
        <v>6</v>
      </c>
      <c r="D119" s="344">
        <v>2</v>
      </c>
      <c r="E119" s="344"/>
      <c r="F119" s="355" t="s">
        <v>658</v>
      </c>
      <c r="G119" s="345">
        <f>G120</f>
        <v>0</v>
      </c>
      <c r="H119" s="357">
        <f t="shared" ref="H119:O119" si="57">H120</f>
        <v>0</v>
      </c>
      <c r="I119" s="357">
        <f t="shared" si="57"/>
        <v>0</v>
      </c>
      <c r="J119" s="357">
        <f t="shared" si="57"/>
        <v>0</v>
      </c>
      <c r="K119" s="357">
        <f t="shared" si="57"/>
        <v>0</v>
      </c>
      <c r="L119" s="357">
        <f t="shared" si="57"/>
        <v>0</v>
      </c>
      <c r="M119" s="357">
        <f t="shared" si="57"/>
        <v>0</v>
      </c>
      <c r="N119" s="357">
        <f t="shared" si="57"/>
        <v>0</v>
      </c>
      <c r="O119" s="358">
        <f t="shared" si="57"/>
        <v>0</v>
      </c>
    </row>
    <row r="120" spans="1:15" ht="12.75" x14ac:dyDescent="0.2">
      <c r="A120" s="356">
        <v>2</v>
      </c>
      <c r="B120" s="348">
        <v>2</v>
      </c>
      <c r="C120" s="348">
        <v>6</v>
      </c>
      <c r="D120" s="348">
        <v>2</v>
      </c>
      <c r="E120" s="348" t="s">
        <v>574</v>
      </c>
      <c r="F120" s="263" t="s">
        <v>658</v>
      </c>
      <c r="G120" s="350"/>
      <c r="H120" s="350"/>
      <c r="I120" s="350"/>
      <c r="J120" s="350"/>
      <c r="K120" s="350"/>
      <c r="L120" s="350"/>
      <c r="M120" s="350"/>
      <c r="N120" s="351">
        <f>SUBTOTAL(9,G120:M120)</f>
        <v>0</v>
      </c>
      <c r="O120" s="352">
        <f>IFERROR(N120/$N$18*100,"0.00")</f>
        <v>0</v>
      </c>
    </row>
    <row r="121" spans="1:15" ht="12.75" x14ac:dyDescent="0.2">
      <c r="A121" s="343">
        <v>2</v>
      </c>
      <c r="B121" s="344">
        <v>2</v>
      </c>
      <c r="C121" s="344">
        <v>6</v>
      </c>
      <c r="D121" s="344">
        <v>3</v>
      </c>
      <c r="E121" s="344"/>
      <c r="F121" s="355" t="s">
        <v>659</v>
      </c>
      <c r="G121" s="345">
        <f>G122</f>
        <v>0</v>
      </c>
      <c r="H121" s="357">
        <f t="shared" ref="H121:O121" si="58">H122</f>
        <v>0</v>
      </c>
      <c r="I121" s="357">
        <f t="shared" si="58"/>
        <v>0</v>
      </c>
      <c r="J121" s="357">
        <f t="shared" si="58"/>
        <v>0</v>
      </c>
      <c r="K121" s="357">
        <f t="shared" si="58"/>
        <v>0</v>
      </c>
      <c r="L121" s="357">
        <f t="shared" si="58"/>
        <v>0</v>
      </c>
      <c r="M121" s="357">
        <f t="shared" si="58"/>
        <v>0</v>
      </c>
      <c r="N121" s="357">
        <f t="shared" si="58"/>
        <v>0</v>
      </c>
      <c r="O121" s="358">
        <f t="shared" si="58"/>
        <v>0</v>
      </c>
    </row>
    <row r="122" spans="1:15" ht="12.75" x14ac:dyDescent="0.2">
      <c r="A122" s="356">
        <v>2</v>
      </c>
      <c r="B122" s="348">
        <v>2</v>
      </c>
      <c r="C122" s="348">
        <v>6</v>
      </c>
      <c r="D122" s="348">
        <v>3</v>
      </c>
      <c r="E122" s="348" t="s">
        <v>574</v>
      </c>
      <c r="F122" s="263" t="s">
        <v>659</v>
      </c>
      <c r="G122" s="350"/>
      <c r="H122" s="350"/>
      <c r="I122" s="350"/>
      <c r="J122" s="350"/>
      <c r="K122" s="350"/>
      <c r="L122" s="350"/>
      <c r="M122" s="350"/>
      <c r="N122" s="351">
        <f>SUBTOTAL(9,G122:M122)</f>
        <v>0</v>
      </c>
      <c r="O122" s="352">
        <f>IFERROR(N122/$N$18*100,"0.00")</f>
        <v>0</v>
      </c>
    </row>
    <row r="123" spans="1:15" ht="12.75" x14ac:dyDescent="0.2">
      <c r="A123" s="359">
        <v>2</v>
      </c>
      <c r="B123" s="344">
        <v>2</v>
      </c>
      <c r="C123" s="344">
        <v>6</v>
      </c>
      <c r="D123" s="344">
        <v>9</v>
      </c>
      <c r="E123" s="344"/>
      <c r="F123" s="264" t="s">
        <v>660</v>
      </c>
      <c r="G123" s="357">
        <f>+G124</f>
        <v>0</v>
      </c>
      <c r="H123" s="357">
        <f t="shared" ref="H123:O123" si="59">H124</f>
        <v>0</v>
      </c>
      <c r="I123" s="357">
        <f t="shared" si="59"/>
        <v>0</v>
      </c>
      <c r="J123" s="357">
        <f t="shared" si="59"/>
        <v>0</v>
      </c>
      <c r="K123" s="357">
        <f t="shared" si="59"/>
        <v>0</v>
      </c>
      <c r="L123" s="357">
        <f t="shared" si="59"/>
        <v>0</v>
      </c>
      <c r="M123" s="357">
        <f t="shared" si="59"/>
        <v>0</v>
      </c>
      <c r="N123" s="357">
        <f t="shared" si="59"/>
        <v>0</v>
      </c>
      <c r="O123" s="358">
        <f t="shared" si="59"/>
        <v>0</v>
      </c>
    </row>
    <row r="124" spans="1:15" ht="12.75" x14ac:dyDescent="0.2">
      <c r="A124" s="356">
        <v>2</v>
      </c>
      <c r="B124" s="348">
        <v>2</v>
      </c>
      <c r="C124" s="348">
        <v>6</v>
      </c>
      <c r="D124" s="348">
        <v>9</v>
      </c>
      <c r="E124" s="348" t="s">
        <v>574</v>
      </c>
      <c r="F124" s="263" t="s">
        <v>660</v>
      </c>
      <c r="G124" s="350"/>
      <c r="H124" s="350"/>
      <c r="I124" s="350"/>
      <c r="J124" s="350"/>
      <c r="K124" s="350"/>
      <c r="L124" s="350"/>
      <c r="M124" s="350"/>
      <c r="N124" s="351">
        <f>SUBTOTAL(9,G124:M124)</f>
        <v>0</v>
      </c>
      <c r="O124" s="352">
        <f>IFERROR(N124/$N$18*100,"0.00")</f>
        <v>0</v>
      </c>
    </row>
    <row r="125" spans="1:15" ht="12.75" x14ac:dyDescent="0.2">
      <c r="A125" s="340">
        <v>2</v>
      </c>
      <c r="B125" s="341">
        <v>2</v>
      </c>
      <c r="C125" s="341">
        <v>7</v>
      </c>
      <c r="D125" s="341"/>
      <c r="E125" s="341"/>
      <c r="F125" s="258" t="s">
        <v>661</v>
      </c>
      <c r="G125" s="342">
        <f>+G126+G131+G141</f>
        <v>0</v>
      </c>
      <c r="H125" s="360">
        <f t="shared" ref="H125:L125" si="60">+H126+H128+H130+H136+H138+H140+H142+H144</f>
        <v>0</v>
      </c>
      <c r="I125" s="360">
        <f t="shared" si="60"/>
        <v>0</v>
      </c>
      <c r="J125" s="360">
        <f t="shared" si="60"/>
        <v>0</v>
      </c>
      <c r="K125" s="360">
        <f t="shared" si="60"/>
        <v>0</v>
      </c>
      <c r="L125" s="360">
        <f t="shared" si="60"/>
        <v>0</v>
      </c>
      <c r="M125" s="360">
        <f>M126+M131</f>
        <v>5076150</v>
      </c>
      <c r="N125" s="360">
        <f>N126+N131</f>
        <v>5076150</v>
      </c>
      <c r="O125" s="361">
        <f>+O126+O128+O130+O136+O138+O140+O142+O144</f>
        <v>0.55378876940188571</v>
      </c>
    </row>
    <row r="126" spans="1:15" ht="12.75" x14ac:dyDescent="0.2">
      <c r="A126" s="359">
        <v>2</v>
      </c>
      <c r="B126" s="344">
        <v>2</v>
      </c>
      <c r="C126" s="344">
        <v>7</v>
      </c>
      <c r="D126" s="344">
        <v>1</v>
      </c>
      <c r="E126" s="344"/>
      <c r="F126" s="264" t="s">
        <v>662</v>
      </c>
      <c r="G126" s="345">
        <f>SUM(G127:G130)</f>
        <v>0</v>
      </c>
      <c r="H126" s="345">
        <f t="shared" ref="H126:N126" si="61">SUM(H127:H130)</f>
        <v>0</v>
      </c>
      <c r="I126" s="345">
        <f t="shared" si="61"/>
        <v>0</v>
      </c>
      <c r="J126" s="345">
        <f t="shared" si="61"/>
        <v>0</v>
      </c>
      <c r="K126" s="345">
        <f t="shared" si="61"/>
        <v>0</v>
      </c>
      <c r="L126" s="345">
        <f t="shared" si="61"/>
        <v>0</v>
      </c>
      <c r="M126" s="345">
        <f t="shared" si="61"/>
        <v>400000</v>
      </c>
      <c r="N126" s="345">
        <f t="shared" si="61"/>
        <v>400000</v>
      </c>
      <c r="O126" s="346">
        <f>SUM(O127:O130)</f>
        <v>0.11075775388037713</v>
      </c>
    </row>
    <row r="127" spans="1:15" ht="12.75" x14ac:dyDescent="0.2">
      <c r="A127" s="347">
        <v>2</v>
      </c>
      <c r="B127" s="348">
        <v>2</v>
      </c>
      <c r="C127" s="348">
        <v>7</v>
      </c>
      <c r="D127" s="348">
        <v>1</v>
      </c>
      <c r="E127" s="348" t="s">
        <v>574</v>
      </c>
      <c r="F127" s="265" t="s">
        <v>663</v>
      </c>
      <c r="G127" s="350"/>
      <c r="H127" s="350"/>
      <c r="I127" s="350"/>
      <c r="J127" s="350"/>
      <c r="K127" s="350"/>
      <c r="L127" s="350"/>
      <c r="M127" s="350">
        <v>400000</v>
      </c>
      <c r="N127" s="351">
        <f>SUBTOTAL(9,G127:M127)</f>
        <v>400000</v>
      </c>
      <c r="O127" s="352">
        <f>IFERROR(N127/$N$18*100,"0.00")</f>
        <v>0.11075775388037713</v>
      </c>
    </row>
    <row r="128" spans="1:15" ht="12.75" x14ac:dyDescent="0.2">
      <c r="A128" s="347">
        <v>2</v>
      </c>
      <c r="B128" s="348">
        <v>2</v>
      </c>
      <c r="C128" s="348">
        <v>7</v>
      </c>
      <c r="D128" s="348">
        <v>1</v>
      </c>
      <c r="E128" s="348" t="s">
        <v>580</v>
      </c>
      <c r="F128" s="265" t="s">
        <v>664</v>
      </c>
      <c r="G128" s="350"/>
      <c r="H128" s="350"/>
      <c r="I128" s="350"/>
      <c r="J128" s="350"/>
      <c r="K128" s="350"/>
      <c r="L128" s="350"/>
      <c r="M128" s="350"/>
      <c r="N128" s="351">
        <f t="shared" ref="N128:N130" si="62">SUBTOTAL(9,G128:M128)</f>
        <v>0</v>
      </c>
      <c r="O128" s="352">
        <f t="shared" ref="O128:O142" si="63">IFERROR(N128/$N$18*100,"0.00")</f>
        <v>0</v>
      </c>
    </row>
    <row r="129" spans="1:15" ht="12.75" x14ac:dyDescent="0.2">
      <c r="A129" s="347">
        <v>2</v>
      </c>
      <c r="B129" s="348">
        <v>2</v>
      </c>
      <c r="C129" s="348">
        <v>7</v>
      </c>
      <c r="D129" s="348">
        <v>1</v>
      </c>
      <c r="E129" s="348" t="s">
        <v>607</v>
      </c>
      <c r="F129" s="265" t="s">
        <v>665</v>
      </c>
      <c r="G129" s="350"/>
      <c r="H129" s="350"/>
      <c r="I129" s="350"/>
      <c r="J129" s="350"/>
      <c r="K129" s="350"/>
      <c r="L129" s="350"/>
      <c r="M129" s="350"/>
      <c r="N129" s="351">
        <f t="shared" si="62"/>
        <v>0</v>
      </c>
      <c r="O129" s="352">
        <f t="shared" si="63"/>
        <v>0</v>
      </c>
    </row>
    <row r="130" spans="1:15" ht="12.75" x14ac:dyDescent="0.2">
      <c r="A130" s="347">
        <v>2</v>
      </c>
      <c r="B130" s="348">
        <v>2</v>
      </c>
      <c r="C130" s="348">
        <v>7</v>
      </c>
      <c r="D130" s="348">
        <v>1</v>
      </c>
      <c r="E130" s="348" t="s">
        <v>666</v>
      </c>
      <c r="F130" s="265" t="s">
        <v>667</v>
      </c>
      <c r="G130" s="350"/>
      <c r="H130" s="350"/>
      <c r="I130" s="350"/>
      <c r="J130" s="350"/>
      <c r="K130" s="350"/>
      <c r="L130" s="350"/>
      <c r="M130" s="350"/>
      <c r="N130" s="351">
        <f t="shared" si="62"/>
        <v>0</v>
      </c>
      <c r="O130" s="352">
        <f t="shared" si="63"/>
        <v>0</v>
      </c>
    </row>
    <row r="131" spans="1:15" ht="12.75" x14ac:dyDescent="0.2">
      <c r="A131" s="343">
        <v>2</v>
      </c>
      <c r="B131" s="344">
        <v>2</v>
      </c>
      <c r="C131" s="344">
        <v>7</v>
      </c>
      <c r="D131" s="344">
        <v>2</v>
      </c>
      <c r="E131" s="344"/>
      <c r="F131" s="355" t="s">
        <v>668</v>
      </c>
      <c r="G131" s="345">
        <f>SUM(G132:G140)</f>
        <v>0</v>
      </c>
      <c r="H131" s="345">
        <f t="shared" ref="H131:O131" si="64">SUM(H132:H140)</f>
        <v>0</v>
      </c>
      <c r="I131" s="345">
        <f t="shared" si="64"/>
        <v>0</v>
      </c>
      <c r="J131" s="345">
        <f t="shared" si="64"/>
        <v>0</v>
      </c>
      <c r="K131" s="345">
        <f t="shared" si="64"/>
        <v>0</v>
      </c>
      <c r="L131" s="345">
        <f t="shared" si="64"/>
        <v>0</v>
      </c>
      <c r="M131" s="345">
        <f t="shared" si="64"/>
        <v>4676150</v>
      </c>
      <c r="N131" s="345">
        <f>SUM(N132:N140)</f>
        <v>4676150</v>
      </c>
      <c r="O131" s="346">
        <f t="shared" si="64"/>
        <v>1.2947996770193138</v>
      </c>
    </row>
    <row r="132" spans="1:15" ht="12.75" x14ac:dyDescent="0.2">
      <c r="A132" s="347">
        <v>2</v>
      </c>
      <c r="B132" s="348">
        <v>2</v>
      </c>
      <c r="C132" s="348">
        <v>7</v>
      </c>
      <c r="D132" s="348">
        <v>2</v>
      </c>
      <c r="E132" s="348" t="s">
        <v>574</v>
      </c>
      <c r="F132" s="265" t="s">
        <v>669</v>
      </c>
      <c r="G132" s="350"/>
      <c r="H132" s="350"/>
      <c r="I132" s="350"/>
      <c r="J132" s="350"/>
      <c r="K132" s="350"/>
      <c r="L132" s="350"/>
      <c r="M132" s="350"/>
      <c r="N132" s="353">
        <f>SUBTOTAL(9,G132:M132)</f>
        <v>0</v>
      </c>
      <c r="O132" s="352">
        <f t="shared" si="63"/>
        <v>0</v>
      </c>
    </row>
    <row r="133" spans="1:15" ht="12.75" x14ac:dyDescent="0.2">
      <c r="A133" s="347">
        <v>2</v>
      </c>
      <c r="B133" s="348">
        <v>2</v>
      </c>
      <c r="C133" s="348">
        <v>7</v>
      </c>
      <c r="D133" s="348">
        <v>2</v>
      </c>
      <c r="E133" s="348" t="s">
        <v>576</v>
      </c>
      <c r="F133" s="265" t="s">
        <v>670</v>
      </c>
      <c r="G133" s="350"/>
      <c r="H133" s="350"/>
      <c r="I133" s="350"/>
      <c r="J133" s="350"/>
      <c r="K133" s="350"/>
      <c r="L133" s="350"/>
      <c r="M133" s="350"/>
      <c r="N133" s="353">
        <f t="shared" ref="N133:N142" si="65">SUBTOTAL(9,G133:M133)</f>
        <v>0</v>
      </c>
      <c r="O133" s="352">
        <f t="shared" si="63"/>
        <v>0</v>
      </c>
    </row>
    <row r="134" spans="1:15" ht="12.75" x14ac:dyDescent="0.2">
      <c r="A134" s="347">
        <v>2</v>
      </c>
      <c r="B134" s="348">
        <v>2</v>
      </c>
      <c r="C134" s="348">
        <v>7</v>
      </c>
      <c r="D134" s="348">
        <v>2</v>
      </c>
      <c r="E134" s="348" t="s">
        <v>583</v>
      </c>
      <c r="F134" s="265" t="s">
        <v>671</v>
      </c>
      <c r="G134" s="350"/>
      <c r="H134" s="350"/>
      <c r="I134" s="350"/>
      <c r="J134" s="350"/>
      <c r="K134" s="350"/>
      <c r="L134" s="350"/>
      <c r="M134" s="350">
        <v>0</v>
      </c>
      <c r="N134" s="353">
        <f t="shared" si="65"/>
        <v>0</v>
      </c>
      <c r="O134" s="352">
        <f t="shared" si="63"/>
        <v>0</v>
      </c>
    </row>
    <row r="135" spans="1:15" ht="12.75" x14ac:dyDescent="0.2">
      <c r="A135" s="347">
        <v>2</v>
      </c>
      <c r="B135" s="348">
        <v>2</v>
      </c>
      <c r="C135" s="348">
        <v>7</v>
      </c>
      <c r="D135" s="348">
        <v>2</v>
      </c>
      <c r="E135" s="348" t="s">
        <v>598</v>
      </c>
      <c r="F135" s="265" t="s">
        <v>672</v>
      </c>
      <c r="G135" s="350"/>
      <c r="H135" s="350"/>
      <c r="I135" s="350"/>
      <c r="J135" s="350"/>
      <c r="K135" s="350"/>
      <c r="L135" s="350"/>
      <c r="M135" s="350">
        <v>800000</v>
      </c>
      <c r="N135" s="353">
        <f t="shared" si="65"/>
        <v>800000</v>
      </c>
      <c r="O135" s="352">
        <f t="shared" si="63"/>
        <v>0.22151550776075427</v>
      </c>
    </row>
    <row r="136" spans="1:15" ht="12.75" x14ac:dyDescent="0.2">
      <c r="A136" s="347">
        <v>2</v>
      </c>
      <c r="B136" s="348">
        <v>2</v>
      </c>
      <c r="C136" s="348">
        <v>7</v>
      </c>
      <c r="D136" s="348">
        <v>2</v>
      </c>
      <c r="E136" s="348" t="s">
        <v>578</v>
      </c>
      <c r="F136" s="265" t="s">
        <v>673</v>
      </c>
      <c r="G136" s="350"/>
      <c r="H136" s="350"/>
      <c r="I136" s="350"/>
      <c r="J136" s="350"/>
      <c r="K136" s="350"/>
      <c r="L136" s="350"/>
      <c r="M136" s="350">
        <v>0</v>
      </c>
      <c r="N136" s="353">
        <f t="shared" si="65"/>
        <v>0</v>
      </c>
      <c r="O136" s="352">
        <f t="shared" si="63"/>
        <v>0</v>
      </c>
    </row>
    <row r="137" spans="1:15" ht="12.75" x14ac:dyDescent="0.2">
      <c r="A137" s="347">
        <v>2</v>
      </c>
      <c r="B137" s="348">
        <v>2</v>
      </c>
      <c r="C137" s="348">
        <v>7</v>
      </c>
      <c r="D137" s="348">
        <v>2</v>
      </c>
      <c r="E137" s="348" t="s">
        <v>580</v>
      </c>
      <c r="F137" s="362" t="s">
        <v>674</v>
      </c>
      <c r="G137" s="350"/>
      <c r="H137" s="350"/>
      <c r="I137" s="350"/>
      <c r="J137" s="350"/>
      <c r="K137" s="350"/>
      <c r="L137" s="350"/>
      <c r="M137" s="350">
        <v>776150</v>
      </c>
      <c r="N137" s="353">
        <f t="shared" si="65"/>
        <v>776150</v>
      </c>
      <c r="O137" s="352">
        <f t="shared" si="63"/>
        <v>0.21491157668563679</v>
      </c>
    </row>
    <row r="138" spans="1:15" ht="12.75" x14ac:dyDescent="0.2">
      <c r="A138" s="347">
        <v>2</v>
      </c>
      <c r="B138" s="348">
        <v>2</v>
      </c>
      <c r="C138" s="348">
        <v>7</v>
      </c>
      <c r="D138" s="348">
        <v>2</v>
      </c>
      <c r="E138" s="348" t="s">
        <v>607</v>
      </c>
      <c r="F138" s="362" t="s">
        <v>675</v>
      </c>
      <c r="G138" s="350"/>
      <c r="H138" s="350"/>
      <c r="I138" s="350"/>
      <c r="J138" s="350"/>
      <c r="K138" s="350"/>
      <c r="L138" s="350"/>
      <c r="M138" s="350">
        <v>1600000</v>
      </c>
      <c r="N138" s="353">
        <f t="shared" si="65"/>
        <v>1600000</v>
      </c>
      <c r="O138" s="352">
        <f t="shared" si="63"/>
        <v>0.44303101552150853</v>
      </c>
    </row>
    <row r="139" spans="1:15" ht="12.75" x14ac:dyDescent="0.2">
      <c r="A139" s="347">
        <v>2</v>
      </c>
      <c r="B139" s="348">
        <v>2</v>
      </c>
      <c r="C139" s="348">
        <v>7</v>
      </c>
      <c r="D139" s="348">
        <v>2</v>
      </c>
      <c r="E139" s="348" t="s">
        <v>587</v>
      </c>
      <c r="F139" s="362" t="s">
        <v>676</v>
      </c>
      <c r="G139" s="350"/>
      <c r="H139" s="350"/>
      <c r="I139" s="350"/>
      <c r="J139" s="350"/>
      <c r="K139" s="350"/>
      <c r="L139" s="350"/>
      <c r="M139" s="350">
        <v>1500000</v>
      </c>
      <c r="N139" s="353">
        <f t="shared" si="65"/>
        <v>1500000</v>
      </c>
      <c r="O139" s="352">
        <f t="shared" si="63"/>
        <v>0.41534157705141428</v>
      </c>
    </row>
    <row r="140" spans="1:15" ht="12.75" x14ac:dyDescent="0.2">
      <c r="A140" s="347">
        <v>2</v>
      </c>
      <c r="B140" s="348">
        <v>2</v>
      </c>
      <c r="C140" s="348">
        <v>7</v>
      </c>
      <c r="D140" s="348">
        <v>2</v>
      </c>
      <c r="E140" s="348" t="s">
        <v>666</v>
      </c>
      <c r="F140" s="362" t="s">
        <v>677</v>
      </c>
      <c r="G140" s="350"/>
      <c r="H140" s="350"/>
      <c r="I140" s="350"/>
      <c r="J140" s="350"/>
      <c r="K140" s="350"/>
      <c r="L140" s="350"/>
      <c r="M140" s="350"/>
      <c r="N140" s="353">
        <f t="shared" si="65"/>
        <v>0</v>
      </c>
      <c r="O140" s="352">
        <f t="shared" si="63"/>
        <v>0</v>
      </c>
    </row>
    <row r="141" spans="1:15" ht="12.75" x14ac:dyDescent="0.2">
      <c r="A141" s="343">
        <v>2</v>
      </c>
      <c r="B141" s="344">
        <v>2</v>
      </c>
      <c r="C141" s="344">
        <v>7</v>
      </c>
      <c r="D141" s="344">
        <v>3</v>
      </c>
      <c r="E141" s="344"/>
      <c r="F141" s="355" t="s">
        <v>678</v>
      </c>
      <c r="G141" s="345">
        <f>G142</f>
        <v>0</v>
      </c>
      <c r="H141" s="345">
        <f t="shared" ref="H141:O141" si="66">H142</f>
        <v>0</v>
      </c>
      <c r="I141" s="345">
        <f t="shared" si="66"/>
        <v>0</v>
      </c>
      <c r="J141" s="345">
        <f t="shared" si="66"/>
        <v>0</v>
      </c>
      <c r="K141" s="345">
        <f t="shared" si="66"/>
        <v>0</v>
      </c>
      <c r="L141" s="345">
        <f t="shared" si="66"/>
        <v>0</v>
      </c>
      <c r="M141" s="345">
        <f t="shared" si="66"/>
        <v>0</v>
      </c>
      <c r="N141" s="345">
        <f t="shared" si="66"/>
        <v>0</v>
      </c>
      <c r="O141" s="346">
        <f t="shared" si="66"/>
        <v>0</v>
      </c>
    </row>
    <row r="142" spans="1:15" ht="12.75" x14ac:dyDescent="0.2">
      <c r="A142" s="347">
        <v>2</v>
      </c>
      <c r="B142" s="348">
        <v>2</v>
      </c>
      <c r="C142" s="348">
        <v>7</v>
      </c>
      <c r="D142" s="348">
        <v>3</v>
      </c>
      <c r="E142" s="348" t="s">
        <v>574</v>
      </c>
      <c r="F142" s="349" t="s">
        <v>678</v>
      </c>
      <c r="G142" s="350"/>
      <c r="H142" s="350"/>
      <c r="I142" s="350"/>
      <c r="J142" s="350"/>
      <c r="K142" s="350"/>
      <c r="L142" s="350"/>
      <c r="M142" s="350"/>
      <c r="N142" s="353">
        <f t="shared" si="65"/>
        <v>0</v>
      </c>
      <c r="O142" s="352">
        <f t="shared" si="63"/>
        <v>0</v>
      </c>
    </row>
    <row r="143" spans="1:15" ht="12.75" x14ac:dyDescent="0.2">
      <c r="A143" s="340">
        <v>2</v>
      </c>
      <c r="B143" s="341">
        <v>2</v>
      </c>
      <c r="C143" s="341">
        <v>8</v>
      </c>
      <c r="D143" s="341"/>
      <c r="E143" s="341"/>
      <c r="F143" s="258" t="s">
        <v>679</v>
      </c>
      <c r="G143" s="342">
        <f>+G144+G146+G148+G150+G154+G157+G164</f>
        <v>0</v>
      </c>
      <c r="H143" s="342">
        <f t="shared" ref="H143:O143" si="67">+H144+H146+H148+H150+H154+H157+H164</f>
        <v>0</v>
      </c>
      <c r="I143" s="342">
        <f t="shared" si="67"/>
        <v>0</v>
      </c>
      <c r="J143" s="342">
        <f t="shared" si="67"/>
        <v>0</v>
      </c>
      <c r="K143" s="342">
        <f t="shared" si="67"/>
        <v>0</v>
      </c>
      <c r="L143" s="342">
        <f t="shared" si="67"/>
        <v>0</v>
      </c>
      <c r="M143" s="342">
        <f t="shared" si="67"/>
        <v>1950000</v>
      </c>
      <c r="N143" s="342">
        <f t="shared" si="67"/>
        <v>1950000</v>
      </c>
      <c r="O143" s="342">
        <f t="shared" si="67"/>
        <v>0.53994405016683844</v>
      </c>
    </row>
    <row r="144" spans="1:15" ht="12.75" x14ac:dyDescent="0.2">
      <c r="A144" s="343">
        <v>2</v>
      </c>
      <c r="B144" s="344">
        <v>2</v>
      </c>
      <c r="C144" s="344">
        <v>8</v>
      </c>
      <c r="D144" s="344">
        <v>1</v>
      </c>
      <c r="E144" s="344"/>
      <c r="F144" s="355" t="s">
        <v>680</v>
      </c>
      <c r="G144" s="345">
        <f>G145</f>
        <v>0</v>
      </c>
      <c r="H144" s="357">
        <f t="shared" ref="H144:O144" si="68">H145</f>
        <v>0</v>
      </c>
      <c r="I144" s="357">
        <f t="shared" si="68"/>
        <v>0</v>
      </c>
      <c r="J144" s="357">
        <f t="shared" si="68"/>
        <v>0</v>
      </c>
      <c r="K144" s="357">
        <f t="shared" si="68"/>
        <v>0</v>
      </c>
      <c r="L144" s="357">
        <f t="shared" si="68"/>
        <v>0</v>
      </c>
      <c r="M144" s="357">
        <f t="shared" si="68"/>
        <v>0</v>
      </c>
      <c r="N144" s="357">
        <f t="shared" si="68"/>
        <v>0</v>
      </c>
      <c r="O144" s="358">
        <f t="shared" si="68"/>
        <v>0</v>
      </c>
    </row>
    <row r="145" spans="1:15" ht="12.75" x14ac:dyDescent="0.2">
      <c r="A145" s="347">
        <v>2</v>
      </c>
      <c r="B145" s="348">
        <v>2</v>
      </c>
      <c r="C145" s="348">
        <v>8</v>
      </c>
      <c r="D145" s="348">
        <v>1</v>
      </c>
      <c r="E145" s="348" t="s">
        <v>574</v>
      </c>
      <c r="F145" s="349" t="s">
        <v>680</v>
      </c>
      <c r="G145" s="350"/>
      <c r="H145" s="350"/>
      <c r="I145" s="350"/>
      <c r="J145" s="350"/>
      <c r="K145" s="350"/>
      <c r="L145" s="350"/>
      <c r="M145" s="350"/>
      <c r="N145" s="351">
        <f>SUBTOTAL(9,G145:M145)</f>
        <v>0</v>
      </c>
      <c r="O145" s="352">
        <f>IFERROR(N145/$N$18*100,"0.00")</f>
        <v>0</v>
      </c>
    </row>
    <row r="146" spans="1:15" ht="12.75" x14ac:dyDescent="0.2">
      <c r="A146" s="343">
        <v>2</v>
      </c>
      <c r="B146" s="344">
        <v>2</v>
      </c>
      <c r="C146" s="344">
        <v>8</v>
      </c>
      <c r="D146" s="344">
        <v>2</v>
      </c>
      <c r="E146" s="344"/>
      <c r="F146" s="355" t="s">
        <v>681</v>
      </c>
      <c r="G146" s="345">
        <f>G147</f>
        <v>0</v>
      </c>
      <c r="H146" s="345">
        <f t="shared" ref="H146:O148" si="69">H147</f>
        <v>0</v>
      </c>
      <c r="I146" s="345">
        <f t="shared" si="69"/>
        <v>0</v>
      </c>
      <c r="J146" s="345">
        <f t="shared" si="69"/>
        <v>0</v>
      </c>
      <c r="K146" s="345">
        <f t="shared" si="69"/>
        <v>0</v>
      </c>
      <c r="L146" s="345">
        <f t="shared" si="69"/>
        <v>0</v>
      </c>
      <c r="M146" s="345">
        <f t="shared" si="69"/>
        <v>0</v>
      </c>
      <c r="N146" s="345">
        <f t="shared" si="69"/>
        <v>0</v>
      </c>
      <c r="O146" s="358">
        <f t="shared" si="69"/>
        <v>0</v>
      </c>
    </row>
    <row r="147" spans="1:15" ht="12.75" x14ac:dyDescent="0.2">
      <c r="A147" s="347">
        <v>2</v>
      </c>
      <c r="B147" s="348">
        <v>2</v>
      </c>
      <c r="C147" s="348">
        <v>8</v>
      </c>
      <c r="D147" s="348">
        <v>2</v>
      </c>
      <c r="E147" s="348" t="s">
        <v>574</v>
      </c>
      <c r="F147" s="349" t="s">
        <v>682</v>
      </c>
      <c r="G147" s="350"/>
      <c r="H147" s="350"/>
      <c r="I147" s="350"/>
      <c r="J147" s="350"/>
      <c r="K147" s="350"/>
      <c r="L147" s="350"/>
      <c r="M147" s="350"/>
      <c r="N147" s="353">
        <f>SUBTOTAL(9,G147:M147)</f>
        <v>0</v>
      </c>
      <c r="O147" s="354">
        <f>IFERROR(N147/$N$18*100,"0.00")</f>
        <v>0</v>
      </c>
    </row>
    <row r="148" spans="1:15" ht="12.75" x14ac:dyDescent="0.2">
      <c r="A148" s="343">
        <v>2</v>
      </c>
      <c r="B148" s="344">
        <v>2</v>
      </c>
      <c r="C148" s="344">
        <v>8</v>
      </c>
      <c r="D148" s="344">
        <v>4</v>
      </c>
      <c r="E148" s="344"/>
      <c r="F148" s="355" t="s">
        <v>683</v>
      </c>
      <c r="G148" s="345">
        <f>G149</f>
        <v>0</v>
      </c>
      <c r="H148" s="345">
        <f t="shared" ref="H148:M148" si="70">H149</f>
        <v>0</v>
      </c>
      <c r="I148" s="345">
        <f t="shared" si="70"/>
        <v>0</v>
      </c>
      <c r="J148" s="345">
        <f t="shared" si="70"/>
        <v>0</v>
      </c>
      <c r="K148" s="345">
        <f t="shared" si="70"/>
        <v>0</v>
      </c>
      <c r="L148" s="345">
        <f t="shared" si="70"/>
        <v>0</v>
      </c>
      <c r="M148" s="345">
        <f t="shared" si="70"/>
        <v>250000</v>
      </c>
      <c r="N148" s="345">
        <f t="shared" si="69"/>
        <v>250000</v>
      </c>
      <c r="O148" s="358">
        <f t="shared" si="69"/>
        <v>6.9223596175235713E-2</v>
      </c>
    </row>
    <row r="149" spans="1:15" ht="12.75" x14ac:dyDescent="0.2">
      <c r="A149" s="347">
        <v>2</v>
      </c>
      <c r="B149" s="348">
        <v>2</v>
      </c>
      <c r="C149" s="348">
        <v>8</v>
      </c>
      <c r="D149" s="348">
        <v>4</v>
      </c>
      <c r="E149" s="348" t="s">
        <v>574</v>
      </c>
      <c r="F149" s="349" t="s">
        <v>683</v>
      </c>
      <c r="G149" s="350"/>
      <c r="H149" s="350"/>
      <c r="I149" s="350"/>
      <c r="J149" s="350"/>
      <c r="K149" s="350"/>
      <c r="L149" s="350"/>
      <c r="M149" s="350">
        <v>250000</v>
      </c>
      <c r="N149" s="353">
        <f>SUBTOTAL(9,G149:M149)</f>
        <v>250000</v>
      </c>
      <c r="O149" s="354">
        <f>IFERROR(N149/$N$18*100,"0.00")</f>
        <v>6.9223596175235713E-2</v>
      </c>
    </row>
    <row r="150" spans="1:15" ht="12.75" x14ac:dyDescent="0.2">
      <c r="A150" s="343">
        <v>2</v>
      </c>
      <c r="B150" s="344">
        <v>2</v>
      </c>
      <c r="C150" s="344">
        <v>8</v>
      </c>
      <c r="D150" s="344">
        <v>5</v>
      </c>
      <c r="E150" s="344"/>
      <c r="F150" s="355" t="s">
        <v>684</v>
      </c>
      <c r="G150" s="345">
        <f>SUM(G151:G153)</f>
        <v>0</v>
      </c>
      <c r="H150" s="345">
        <f t="shared" ref="H150:O150" si="71">SUM(H151:H153)</f>
        <v>0</v>
      </c>
      <c r="I150" s="345">
        <f t="shared" si="71"/>
        <v>0</v>
      </c>
      <c r="J150" s="345">
        <f t="shared" si="71"/>
        <v>0</v>
      </c>
      <c r="K150" s="345">
        <f t="shared" si="71"/>
        <v>0</v>
      </c>
      <c r="L150" s="345">
        <f t="shared" si="71"/>
        <v>0</v>
      </c>
      <c r="M150" s="345">
        <f t="shared" si="71"/>
        <v>0</v>
      </c>
      <c r="N150" s="345">
        <f t="shared" si="71"/>
        <v>0</v>
      </c>
      <c r="O150" s="358">
        <f t="shared" si="71"/>
        <v>0</v>
      </c>
    </row>
    <row r="151" spans="1:15" ht="12.75" x14ac:dyDescent="0.2">
      <c r="A151" s="347">
        <v>2</v>
      </c>
      <c r="B151" s="348">
        <v>2</v>
      </c>
      <c r="C151" s="348">
        <v>8</v>
      </c>
      <c r="D151" s="348">
        <v>5</v>
      </c>
      <c r="E151" s="348" t="s">
        <v>574</v>
      </c>
      <c r="F151" s="349" t="s">
        <v>685</v>
      </c>
      <c r="G151" s="350"/>
      <c r="H151" s="350"/>
      <c r="I151" s="350"/>
      <c r="J151" s="350"/>
      <c r="K151" s="350"/>
      <c r="L151" s="350"/>
      <c r="M151" s="350"/>
      <c r="N151" s="353">
        <f>SUBTOTAL(9,G151:M151)</f>
        <v>0</v>
      </c>
      <c r="O151" s="354">
        <f t="shared" ref="O151:O156" si="72">IFERROR(N151/$N$18*100,"0.00")</f>
        <v>0</v>
      </c>
    </row>
    <row r="152" spans="1:15" ht="12.75" x14ac:dyDescent="0.2">
      <c r="A152" s="347">
        <v>2</v>
      </c>
      <c r="B152" s="348">
        <v>2</v>
      </c>
      <c r="C152" s="348">
        <v>8</v>
      </c>
      <c r="D152" s="348">
        <v>5</v>
      </c>
      <c r="E152" s="348" t="s">
        <v>576</v>
      </c>
      <c r="F152" s="349" t="s">
        <v>686</v>
      </c>
      <c r="G152" s="350"/>
      <c r="H152" s="350"/>
      <c r="I152" s="350"/>
      <c r="J152" s="350"/>
      <c r="K152" s="350"/>
      <c r="L152" s="350"/>
      <c r="M152" s="350"/>
      <c r="N152" s="353">
        <f t="shared" ref="N152:N167" si="73">SUBTOTAL(9,G152:M152)</f>
        <v>0</v>
      </c>
      <c r="O152" s="352">
        <f t="shared" si="72"/>
        <v>0</v>
      </c>
    </row>
    <row r="153" spans="1:15" ht="12.75" x14ac:dyDescent="0.2">
      <c r="A153" s="347">
        <v>2</v>
      </c>
      <c r="B153" s="348">
        <v>2</v>
      </c>
      <c r="C153" s="348">
        <v>8</v>
      </c>
      <c r="D153" s="348">
        <v>5</v>
      </c>
      <c r="E153" s="348" t="s">
        <v>583</v>
      </c>
      <c r="F153" s="349" t="s">
        <v>687</v>
      </c>
      <c r="G153" s="350"/>
      <c r="H153" s="350"/>
      <c r="I153" s="350"/>
      <c r="J153" s="350"/>
      <c r="K153" s="350"/>
      <c r="L153" s="350"/>
      <c r="M153" s="350"/>
      <c r="N153" s="353">
        <f t="shared" si="73"/>
        <v>0</v>
      </c>
      <c r="O153" s="354">
        <f t="shared" si="72"/>
        <v>0</v>
      </c>
    </row>
    <row r="154" spans="1:15" ht="12.75" x14ac:dyDescent="0.2">
      <c r="A154" s="343">
        <v>2</v>
      </c>
      <c r="B154" s="344">
        <v>2</v>
      </c>
      <c r="C154" s="344">
        <v>8</v>
      </c>
      <c r="D154" s="344">
        <v>6</v>
      </c>
      <c r="E154" s="344"/>
      <c r="F154" s="355" t="s">
        <v>688</v>
      </c>
      <c r="G154" s="345">
        <f>SUM(G155:G156)</f>
        <v>0</v>
      </c>
      <c r="H154" s="345">
        <f t="shared" ref="H154:O154" si="74">SUM(H155:H156)</f>
        <v>0</v>
      </c>
      <c r="I154" s="345">
        <f t="shared" si="74"/>
        <v>0</v>
      </c>
      <c r="J154" s="345">
        <f t="shared" si="74"/>
        <v>0</v>
      </c>
      <c r="K154" s="345">
        <f t="shared" si="74"/>
        <v>0</v>
      </c>
      <c r="L154" s="345">
        <f t="shared" si="74"/>
        <v>0</v>
      </c>
      <c r="M154" s="345">
        <f t="shared" si="74"/>
        <v>0</v>
      </c>
      <c r="N154" s="345">
        <f t="shared" si="74"/>
        <v>0</v>
      </c>
      <c r="O154" s="358">
        <f t="shared" si="74"/>
        <v>0</v>
      </c>
    </row>
    <row r="155" spans="1:15" ht="12.75" x14ac:dyDescent="0.2">
      <c r="A155" s="347">
        <v>2</v>
      </c>
      <c r="B155" s="348">
        <v>2</v>
      </c>
      <c r="C155" s="348">
        <v>8</v>
      </c>
      <c r="D155" s="348">
        <v>6</v>
      </c>
      <c r="E155" s="348" t="s">
        <v>574</v>
      </c>
      <c r="F155" s="349" t="s">
        <v>689</v>
      </c>
      <c r="G155" s="350"/>
      <c r="H155" s="350"/>
      <c r="I155" s="350"/>
      <c r="J155" s="350"/>
      <c r="K155" s="350"/>
      <c r="L155" s="350"/>
      <c r="M155" s="350"/>
      <c r="N155" s="353">
        <f t="shared" si="73"/>
        <v>0</v>
      </c>
      <c r="O155" s="352">
        <f t="shared" si="72"/>
        <v>0</v>
      </c>
    </row>
    <row r="156" spans="1:15" ht="12.75" x14ac:dyDescent="0.2">
      <c r="A156" s="347">
        <v>2</v>
      </c>
      <c r="B156" s="348">
        <v>2</v>
      </c>
      <c r="C156" s="348">
        <v>8</v>
      </c>
      <c r="D156" s="348">
        <v>6</v>
      </c>
      <c r="E156" s="348" t="s">
        <v>576</v>
      </c>
      <c r="F156" s="349" t="s">
        <v>690</v>
      </c>
      <c r="G156" s="350"/>
      <c r="H156" s="350"/>
      <c r="I156" s="350"/>
      <c r="J156" s="350"/>
      <c r="K156" s="350"/>
      <c r="L156" s="350"/>
      <c r="M156" s="350"/>
      <c r="N156" s="353">
        <f t="shared" si="73"/>
        <v>0</v>
      </c>
      <c r="O156" s="352">
        <f t="shared" si="72"/>
        <v>0</v>
      </c>
    </row>
    <row r="157" spans="1:15" ht="12.75" x14ac:dyDescent="0.2">
      <c r="A157" s="343">
        <v>2</v>
      </c>
      <c r="B157" s="344">
        <v>2</v>
      </c>
      <c r="C157" s="344">
        <v>8</v>
      </c>
      <c r="D157" s="344">
        <v>7</v>
      </c>
      <c r="E157" s="344"/>
      <c r="F157" s="355" t="s">
        <v>691</v>
      </c>
      <c r="G157" s="345">
        <f>SUM(G158:G163)</f>
        <v>0</v>
      </c>
      <c r="H157" s="345">
        <f t="shared" ref="H157:O157" si="75">SUM(H158:H163)</f>
        <v>0</v>
      </c>
      <c r="I157" s="345">
        <f t="shared" si="75"/>
        <v>0</v>
      </c>
      <c r="J157" s="345">
        <f t="shared" si="75"/>
        <v>0</v>
      </c>
      <c r="K157" s="345">
        <f t="shared" si="75"/>
        <v>0</v>
      </c>
      <c r="L157" s="345">
        <f t="shared" si="75"/>
        <v>0</v>
      </c>
      <c r="M157" s="345">
        <f t="shared" si="75"/>
        <v>1700000</v>
      </c>
      <c r="N157" s="345">
        <f t="shared" si="75"/>
        <v>1700000</v>
      </c>
      <c r="O157" s="358">
        <f t="shared" si="75"/>
        <v>0.47072045399160278</v>
      </c>
    </row>
    <row r="158" spans="1:15" ht="12.75" x14ac:dyDescent="0.2">
      <c r="A158" s="347">
        <v>2</v>
      </c>
      <c r="B158" s="348">
        <v>2</v>
      </c>
      <c r="C158" s="348">
        <v>8</v>
      </c>
      <c r="D158" s="348">
        <v>7</v>
      </c>
      <c r="E158" s="348" t="s">
        <v>574</v>
      </c>
      <c r="F158" s="362" t="s">
        <v>692</v>
      </c>
      <c r="G158" s="350"/>
      <c r="H158" s="350"/>
      <c r="I158" s="350"/>
      <c r="J158" s="350"/>
      <c r="K158" s="350"/>
      <c r="L158" s="350"/>
      <c r="M158" s="350"/>
      <c r="N158" s="353">
        <f t="shared" si="73"/>
        <v>0</v>
      </c>
      <c r="O158" s="352">
        <f>IFERROR(N158/$N$18*100,"0.00")</f>
        <v>0</v>
      </c>
    </row>
    <row r="159" spans="1:15" ht="12.75" x14ac:dyDescent="0.2">
      <c r="A159" s="347">
        <v>2</v>
      </c>
      <c r="B159" s="348">
        <v>2</v>
      </c>
      <c r="C159" s="348">
        <v>8</v>
      </c>
      <c r="D159" s="348">
        <v>7</v>
      </c>
      <c r="E159" s="348" t="s">
        <v>576</v>
      </c>
      <c r="F159" s="362" t="s">
        <v>693</v>
      </c>
      <c r="G159" s="350"/>
      <c r="H159" s="350"/>
      <c r="I159" s="350"/>
      <c r="J159" s="350"/>
      <c r="K159" s="350"/>
      <c r="L159" s="350"/>
      <c r="M159" s="350"/>
      <c r="N159" s="353">
        <f t="shared" si="73"/>
        <v>0</v>
      </c>
      <c r="O159" s="352">
        <f t="shared" ref="O159:O167" si="76">IFERROR(N159/$N$18*100,"0.00")</f>
        <v>0</v>
      </c>
    </row>
    <row r="160" spans="1:15" ht="12.75" x14ac:dyDescent="0.2">
      <c r="A160" s="347">
        <v>2</v>
      </c>
      <c r="B160" s="348">
        <v>2</v>
      </c>
      <c r="C160" s="348">
        <v>8</v>
      </c>
      <c r="D160" s="348">
        <v>7</v>
      </c>
      <c r="E160" s="348" t="s">
        <v>583</v>
      </c>
      <c r="F160" s="362" t="s">
        <v>694</v>
      </c>
      <c r="G160" s="350"/>
      <c r="H160" s="350"/>
      <c r="I160" s="350"/>
      <c r="J160" s="350"/>
      <c r="K160" s="350"/>
      <c r="L160" s="350"/>
      <c r="M160" s="350"/>
      <c r="N160" s="353">
        <f t="shared" si="73"/>
        <v>0</v>
      </c>
      <c r="O160" s="352">
        <f t="shared" si="76"/>
        <v>0</v>
      </c>
    </row>
    <row r="161" spans="1:15" ht="12.75" x14ac:dyDescent="0.2">
      <c r="A161" s="347">
        <v>2</v>
      </c>
      <c r="B161" s="348">
        <v>2</v>
      </c>
      <c r="C161" s="348">
        <v>8</v>
      </c>
      <c r="D161" s="348">
        <v>7</v>
      </c>
      <c r="E161" s="348" t="s">
        <v>598</v>
      </c>
      <c r="F161" s="362" t="s">
        <v>695</v>
      </c>
      <c r="G161" s="350"/>
      <c r="H161" s="350"/>
      <c r="I161" s="350"/>
      <c r="J161" s="350"/>
      <c r="K161" s="350"/>
      <c r="L161" s="350"/>
      <c r="M161" s="350"/>
      <c r="N161" s="353">
        <f t="shared" si="73"/>
        <v>0</v>
      </c>
      <c r="O161" s="352">
        <f t="shared" si="76"/>
        <v>0</v>
      </c>
    </row>
    <row r="162" spans="1:15" ht="12.75" x14ac:dyDescent="0.2">
      <c r="A162" s="347">
        <v>2</v>
      </c>
      <c r="B162" s="348">
        <v>2</v>
      </c>
      <c r="C162" s="348">
        <v>8</v>
      </c>
      <c r="D162" s="348">
        <v>7</v>
      </c>
      <c r="E162" s="348" t="s">
        <v>578</v>
      </c>
      <c r="F162" s="362" t="s">
        <v>696</v>
      </c>
      <c r="G162" s="350"/>
      <c r="H162" s="350"/>
      <c r="I162" s="350"/>
      <c r="J162" s="350"/>
      <c r="K162" s="350"/>
      <c r="L162" s="350"/>
      <c r="M162" s="350"/>
      <c r="N162" s="353">
        <f t="shared" si="73"/>
        <v>0</v>
      </c>
      <c r="O162" s="352">
        <f t="shared" si="76"/>
        <v>0</v>
      </c>
    </row>
    <row r="163" spans="1:15" ht="12.75" x14ac:dyDescent="0.2">
      <c r="A163" s="347">
        <v>2</v>
      </c>
      <c r="B163" s="348">
        <v>2</v>
      </c>
      <c r="C163" s="348">
        <v>8</v>
      </c>
      <c r="D163" s="348">
        <v>7</v>
      </c>
      <c r="E163" s="348" t="s">
        <v>580</v>
      </c>
      <c r="F163" s="362" t="s">
        <v>697</v>
      </c>
      <c r="G163" s="350"/>
      <c r="H163" s="350"/>
      <c r="I163" s="350"/>
      <c r="J163" s="350"/>
      <c r="K163" s="350"/>
      <c r="L163" s="350"/>
      <c r="M163" s="350">
        <v>1700000</v>
      </c>
      <c r="N163" s="353">
        <f t="shared" si="73"/>
        <v>1700000</v>
      </c>
      <c r="O163" s="352">
        <f t="shared" si="76"/>
        <v>0.47072045399160278</v>
      </c>
    </row>
    <row r="164" spans="1:15" ht="12.75" x14ac:dyDescent="0.2">
      <c r="A164" s="343">
        <v>2</v>
      </c>
      <c r="B164" s="344">
        <v>2</v>
      </c>
      <c r="C164" s="344">
        <v>8</v>
      </c>
      <c r="D164" s="344">
        <v>8</v>
      </c>
      <c r="E164" s="344"/>
      <c r="F164" s="355" t="s">
        <v>698</v>
      </c>
      <c r="G164" s="345">
        <f>SUM(G165:G167)</f>
        <v>0</v>
      </c>
      <c r="H164" s="345">
        <f t="shared" ref="H164:O164" si="77">SUM(H165:H167)</f>
        <v>0</v>
      </c>
      <c r="I164" s="345">
        <f t="shared" si="77"/>
        <v>0</v>
      </c>
      <c r="J164" s="345">
        <f t="shared" si="77"/>
        <v>0</v>
      </c>
      <c r="K164" s="345">
        <f t="shared" si="77"/>
        <v>0</v>
      </c>
      <c r="L164" s="345">
        <f t="shared" si="77"/>
        <v>0</v>
      </c>
      <c r="M164" s="345">
        <f t="shared" si="77"/>
        <v>0</v>
      </c>
      <c r="N164" s="345">
        <f t="shared" si="77"/>
        <v>0</v>
      </c>
      <c r="O164" s="358">
        <f t="shared" si="77"/>
        <v>0</v>
      </c>
    </row>
    <row r="165" spans="1:15" ht="12.75" x14ac:dyDescent="0.2">
      <c r="A165" s="347">
        <v>2</v>
      </c>
      <c r="B165" s="348">
        <v>2</v>
      </c>
      <c r="C165" s="348">
        <v>8</v>
      </c>
      <c r="D165" s="348">
        <v>8</v>
      </c>
      <c r="E165" s="348" t="s">
        <v>574</v>
      </c>
      <c r="F165" s="362" t="s">
        <v>699</v>
      </c>
      <c r="G165" s="350"/>
      <c r="H165" s="350"/>
      <c r="I165" s="350"/>
      <c r="J165" s="350"/>
      <c r="K165" s="350"/>
      <c r="L165" s="350"/>
      <c r="M165" s="350"/>
      <c r="N165" s="353">
        <f t="shared" si="73"/>
        <v>0</v>
      </c>
      <c r="O165" s="352">
        <f t="shared" si="76"/>
        <v>0</v>
      </c>
    </row>
    <row r="166" spans="1:15" ht="12.75" x14ac:dyDescent="0.2">
      <c r="A166" s="347">
        <v>2</v>
      </c>
      <c r="B166" s="348">
        <v>2</v>
      </c>
      <c r="C166" s="348">
        <v>8</v>
      </c>
      <c r="D166" s="348">
        <v>8</v>
      </c>
      <c r="E166" s="348" t="s">
        <v>576</v>
      </c>
      <c r="F166" s="362" t="s">
        <v>700</v>
      </c>
      <c r="G166" s="350"/>
      <c r="H166" s="350"/>
      <c r="I166" s="350"/>
      <c r="J166" s="350"/>
      <c r="K166" s="350"/>
      <c r="L166" s="350"/>
      <c r="M166" s="350"/>
      <c r="N166" s="353">
        <f t="shared" si="73"/>
        <v>0</v>
      </c>
      <c r="O166" s="352">
        <f t="shared" si="76"/>
        <v>0</v>
      </c>
    </row>
    <row r="167" spans="1:15" ht="12.75" x14ac:dyDescent="0.2">
      <c r="A167" s="347">
        <v>2</v>
      </c>
      <c r="B167" s="348">
        <v>2</v>
      </c>
      <c r="C167" s="348">
        <v>8</v>
      </c>
      <c r="D167" s="348">
        <v>8</v>
      </c>
      <c r="E167" s="348" t="s">
        <v>583</v>
      </c>
      <c r="F167" s="362" t="s">
        <v>701</v>
      </c>
      <c r="G167" s="350"/>
      <c r="H167" s="350"/>
      <c r="I167" s="350"/>
      <c r="J167" s="350"/>
      <c r="K167" s="350"/>
      <c r="L167" s="350"/>
      <c r="M167" s="350"/>
      <c r="N167" s="353">
        <f t="shared" si="73"/>
        <v>0</v>
      </c>
      <c r="O167" s="352">
        <f t="shared" si="76"/>
        <v>0</v>
      </c>
    </row>
    <row r="168" spans="1:15" ht="12.75" x14ac:dyDescent="0.2">
      <c r="A168" s="343">
        <v>2</v>
      </c>
      <c r="B168" s="344">
        <v>2</v>
      </c>
      <c r="C168" s="344">
        <v>9</v>
      </c>
      <c r="D168" s="344">
        <v>2</v>
      </c>
      <c r="E168" s="348"/>
      <c r="F168" s="355" t="s">
        <v>702</v>
      </c>
      <c r="G168" s="357">
        <f>+G169+G170</f>
        <v>0</v>
      </c>
      <c r="H168" s="357">
        <f t="shared" ref="H168:O168" si="78">+H169+H170</f>
        <v>0</v>
      </c>
      <c r="I168" s="357">
        <f t="shared" si="78"/>
        <v>0</v>
      </c>
      <c r="J168" s="357">
        <f t="shared" si="78"/>
        <v>0</v>
      </c>
      <c r="K168" s="357">
        <f t="shared" si="78"/>
        <v>0</v>
      </c>
      <c r="L168" s="357">
        <f t="shared" si="78"/>
        <v>0</v>
      </c>
      <c r="M168" s="357">
        <f>+M169+M170</f>
        <v>0</v>
      </c>
      <c r="N168" s="357">
        <f t="shared" si="78"/>
        <v>0</v>
      </c>
      <c r="O168" s="358">
        <f t="shared" si="78"/>
        <v>0</v>
      </c>
    </row>
    <row r="169" spans="1:15" ht="12.75" x14ac:dyDescent="0.2">
      <c r="A169" s="347">
        <v>2</v>
      </c>
      <c r="B169" s="348">
        <v>2</v>
      </c>
      <c r="C169" s="348">
        <v>9</v>
      </c>
      <c r="D169" s="348">
        <v>2</v>
      </c>
      <c r="E169" s="348" t="s">
        <v>574</v>
      </c>
      <c r="F169" s="349" t="s">
        <v>703</v>
      </c>
      <c r="G169" s="350"/>
      <c r="H169" s="350"/>
      <c r="I169" s="350"/>
      <c r="J169" s="350"/>
      <c r="K169" s="350"/>
      <c r="L169" s="350"/>
      <c r="M169" s="350"/>
      <c r="N169" s="351">
        <f t="shared" ref="N169:N170" si="79">SUBTOTAL(9,G169:M169)</f>
        <v>0</v>
      </c>
      <c r="O169" s="352">
        <f t="shared" ref="O169:O174" si="80">IFERROR(N169/$N$18*100,"0.00")</f>
        <v>0</v>
      </c>
    </row>
    <row r="170" spans="1:15" ht="12.75" x14ac:dyDescent="0.2">
      <c r="A170" s="347">
        <v>2</v>
      </c>
      <c r="B170" s="348">
        <v>2</v>
      </c>
      <c r="C170" s="348">
        <v>9</v>
      </c>
      <c r="D170" s="348">
        <v>2</v>
      </c>
      <c r="E170" s="348" t="s">
        <v>583</v>
      </c>
      <c r="F170" s="362" t="s">
        <v>704</v>
      </c>
      <c r="G170" s="350"/>
      <c r="H170" s="350"/>
      <c r="I170" s="350"/>
      <c r="J170" s="350"/>
      <c r="K170" s="350"/>
      <c r="L170" s="350"/>
      <c r="M170" s="350"/>
      <c r="N170" s="351">
        <f t="shared" si="79"/>
        <v>0</v>
      </c>
      <c r="O170" s="352">
        <f t="shared" si="80"/>
        <v>0</v>
      </c>
    </row>
    <row r="171" spans="1:15" ht="12.75" x14ac:dyDescent="0.2">
      <c r="A171" s="336">
        <v>2</v>
      </c>
      <c r="B171" s="337">
        <v>3</v>
      </c>
      <c r="C171" s="338"/>
      <c r="D171" s="338"/>
      <c r="E171" s="338"/>
      <c r="F171" s="257" t="s">
        <v>705</v>
      </c>
      <c r="G171" s="339">
        <f>+G172+G180+G189+G198+G201+G210+G225+G238</f>
        <v>1092857.1499999999</v>
      </c>
      <c r="H171" s="339">
        <f t="shared" ref="H171:O171" si="81">+H172+H180+H189+H198+H201+H210+H225+H238</f>
        <v>18354000.899999999</v>
      </c>
      <c r="I171" s="339">
        <f t="shared" si="81"/>
        <v>22054000.890000001</v>
      </c>
      <c r="J171" s="339">
        <f t="shared" si="81"/>
        <v>7406500.8899999997</v>
      </c>
      <c r="K171" s="339">
        <f t="shared" si="81"/>
        <v>7506500.8899999997</v>
      </c>
      <c r="L171" s="339">
        <f t="shared" si="81"/>
        <v>1592857.1400000001</v>
      </c>
      <c r="M171" s="339">
        <f t="shared" si="81"/>
        <v>37992857.140000001</v>
      </c>
      <c r="N171" s="339">
        <f>+N172+N180+N189+N198+N201+N210+N225+N238+N206</f>
        <v>73104575</v>
      </c>
      <c r="O171" s="339">
        <f t="shared" si="81"/>
        <v>27.358432000263161</v>
      </c>
    </row>
    <row r="172" spans="1:15" ht="12.75" x14ac:dyDescent="0.2">
      <c r="A172" s="340">
        <v>2</v>
      </c>
      <c r="B172" s="341">
        <v>3</v>
      </c>
      <c r="C172" s="341">
        <v>1</v>
      </c>
      <c r="D172" s="341"/>
      <c r="E172" s="341"/>
      <c r="F172" s="258" t="s">
        <v>706</v>
      </c>
      <c r="G172" s="342">
        <f>+G173+G175+G178</f>
        <v>750000</v>
      </c>
      <c r="H172" s="342">
        <f t="shared" ref="H172:O172" si="82">+H173+H175+H178</f>
        <v>1000000</v>
      </c>
      <c r="I172" s="342">
        <f t="shared" si="82"/>
        <v>1750000</v>
      </c>
      <c r="J172" s="342">
        <f t="shared" si="82"/>
        <v>1500000</v>
      </c>
      <c r="K172" s="342">
        <f t="shared" si="82"/>
        <v>1250000</v>
      </c>
      <c r="L172" s="342">
        <f t="shared" si="82"/>
        <v>1250000</v>
      </c>
      <c r="M172" s="342">
        <f t="shared" si="82"/>
        <v>1500000</v>
      </c>
      <c r="N172" s="342">
        <f t="shared" si="82"/>
        <v>9000000</v>
      </c>
      <c r="O172" s="342">
        <f t="shared" si="82"/>
        <v>2.4920494623084855</v>
      </c>
    </row>
    <row r="173" spans="1:15" ht="12.75" x14ac:dyDescent="0.2">
      <c r="A173" s="343">
        <v>2</v>
      </c>
      <c r="B173" s="344">
        <v>3</v>
      </c>
      <c r="C173" s="344">
        <v>1</v>
      </c>
      <c r="D173" s="344">
        <v>1</v>
      </c>
      <c r="E173" s="344"/>
      <c r="F173" s="355" t="s">
        <v>507</v>
      </c>
      <c r="G173" s="345">
        <f>+G174</f>
        <v>750000</v>
      </c>
      <c r="H173" s="345">
        <f t="shared" ref="H173:O173" si="83">+H174</f>
        <v>1000000</v>
      </c>
      <c r="I173" s="345">
        <f t="shared" si="83"/>
        <v>1750000</v>
      </c>
      <c r="J173" s="345">
        <f t="shared" si="83"/>
        <v>1500000</v>
      </c>
      <c r="K173" s="345">
        <f t="shared" si="83"/>
        <v>1250000</v>
      </c>
      <c r="L173" s="345">
        <f t="shared" si="83"/>
        <v>1250000</v>
      </c>
      <c r="M173" s="345">
        <f t="shared" si="83"/>
        <v>1500000</v>
      </c>
      <c r="N173" s="345">
        <f t="shared" si="83"/>
        <v>9000000</v>
      </c>
      <c r="O173" s="358">
        <f t="shared" si="83"/>
        <v>2.4920494623084855</v>
      </c>
    </row>
    <row r="174" spans="1:15" ht="12.75" x14ac:dyDescent="0.2">
      <c r="A174" s="356">
        <v>2</v>
      </c>
      <c r="B174" s="348">
        <v>3</v>
      </c>
      <c r="C174" s="348">
        <v>1</v>
      </c>
      <c r="D174" s="348">
        <v>1</v>
      </c>
      <c r="E174" s="348" t="s">
        <v>574</v>
      </c>
      <c r="F174" s="349" t="s">
        <v>507</v>
      </c>
      <c r="G174" s="350">
        <v>750000</v>
      </c>
      <c r="H174" s="350">
        <v>1000000</v>
      </c>
      <c r="I174" s="350">
        <v>1750000</v>
      </c>
      <c r="J174" s="350">
        <v>1500000</v>
      </c>
      <c r="K174" s="350">
        <v>1250000</v>
      </c>
      <c r="L174" s="350">
        <v>1250000</v>
      </c>
      <c r="M174" s="350">
        <v>1500000</v>
      </c>
      <c r="N174" s="353">
        <f t="shared" ref="N174" si="84">SUBTOTAL(9,G174:M174)</f>
        <v>9000000</v>
      </c>
      <c r="O174" s="354">
        <f t="shared" si="80"/>
        <v>2.4920494623084855</v>
      </c>
    </row>
    <row r="175" spans="1:15" ht="12.75" x14ac:dyDescent="0.2">
      <c r="A175" s="343">
        <v>2</v>
      </c>
      <c r="B175" s="344">
        <v>3</v>
      </c>
      <c r="C175" s="344">
        <v>1</v>
      </c>
      <c r="D175" s="344">
        <v>3</v>
      </c>
      <c r="E175" s="344"/>
      <c r="F175" s="355" t="s">
        <v>707</v>
      </c>
      <c r="G175" s="345">
        <f>SUM(G176:G177)</f>
        <v>0</v>
      </c>
      <c r="H175" s="345">
        <f t="shared" ref="H175:O175" si="85">SUM(H176:H177)</f>
        <v>0</v>
      </c>
      <c r="I175" s="345">
        <f t="shared" si="85"/>
        <v>0</v>
      </c>
      <c r="J175" s="345">
        <f t="shared" si="85"/>
        <v>0</v>
      </c>
      <c r="K175" s="345">
        <f t="shared" si="85"/>
        <v>0</v>
      </c>
      <c r="L175" s="345">
        <f t="shared" si="85"/>
        <v>0</v>
      </c>
      <c r="M175" s="345">
        <f t="shared" si="85"/>
        <v>0</v>
      </c>
      <c r="N175" s="345">
        <f t="shared" si="85"/>
        <v>0</v>
      </c>
      <c r="O175" s="358">
        <f t="shared" si="85"/>
        <v>0</v>
      </c>
    </row>
    <row r="176" spans="1:15" ht="12.75" x14ac:dyDescent="0.2">
      <c r="A176" s="356">
        <v>2</v>
      </c>
      <c r="B176" s="348">
        <v>3</v>
      </c>
      <c r="C176" s="348">
        <v>1</v>
      </c>
      <c r="D176" s="348">
        <v>3</v>
      </c>
      <c r="E176" s="348" t="s">
        <v>576</v>
      </c>
      <c r="F176" s="349" t="s">
        <v>708</v>
      </c>
      <c r="G176" s="350"/>
      <c r="H176" s="350"/>
      <c r="I176" s="350"/>
      <c r="J176" s="350"/>
      <c r="K176" s="350"/>
      <c r="L176" s="350"/>
      <c r="M176" s="350"/>
      <c r="N176" s="351">
        <f t="shared" ref="N176:N179" si="86">SUBTOTAL(9,G176:M176)</f>
        <v>0</v>
      </c>
      <c r="O176" s="352">
        <f t="shared" ref="O176:O179" si="87">IFERROR(N176/$N$18*100,"0.00")</f>
        <v>0</v>
      </c>
    </row>
    <row r="177" spans="1:15" ht="12.75" x14ac:dyDescent="0.2">
      <c r="A177" s="356">
        <v>2</v>
      </c>
      <c r="B177" s="348">
        <v>3</v>
      </c>
      <c r="C177" s="348">
        <v>1</v>
      </c>
      <c r="D177" s="348">
        <v>3</v>
      </c>
      <c r="E177" s="348" t="s">
        <v>583</v>
      </c>
      <c r="F177" s="349" t="s">
        <v>709</v>
      </c>
      <c r="G177" s="350"/>
      <c r="H177" s="350"/>
      <c r="I177" s="350"/>
      <c r="J177" s="350"/>
      <c r="K177" s="350"/>
      <c r="L177" s="350"/>
      <c r="M177" s="350"/>
      <c r="N177" s="351">
        <f t="shared" si="86"/>
        <v>0</v>
      </c>
      <c r="O177" s="352">
        <f t="shared" si="87"/>
        <v>0</v>
      </c>
    </row>
    <row r="178" spans="1:15" ht="12.75" x14ac:dyDescent="0.2">
      <c r="A178" s="343">
        <v>2</v>
      </c>
      <c r="B178" s="344">
        <v>3</v>
      </c>
      <c r="C178" s="344">
        <v>1</v>
      </c>
      <c r="D178" s="344">
        <v>4</v>
      </c>
      <c r="E178" s="344"/>
      <c r="F178" s="355" t="s">
        <v>710</v>
      </c>
      <c r="G178" s="357">
        <f>+G179</f>
        <v>0</v>
      </c>
      <c r="H178" s="357">
        <f t="shared" ref="H178:O178" si="88">+H179</f>
        <v>0</v>
      </c>
      <c r="I178" s="357">
        <f t="shared" si="88"/>
        <v>0</v>
      </c>
      <c r="J178" s="357">
        <f t="shared" si="88"/>
        <v>0</v>
      </c>
      <c r="K178" s="357">
        <f t="shared" si="88"/>
        <v>0</v>
      </c>
      <c r="L178" s="357">
        <f t="shared" si="88"/>
        <v>0</v>
      </c>
      <c r="M178" s="357">
        <f t="shared" si="88"/>
        <v>0</v>
      </c>
      <c r="N178" s="357">
        <f t="shared" si="88"/>
        <v>0</v>
      </c>
      <c r="O178" s="358">
        <f t="shared" si="88"/>
        <v>0</v>
      </c>
    </row>
    <row r="179" spans="1:15" ht="12.75" x14ac:dyDescent="0.2">
      <c r="A179" s="356">
        <v>2</v>
      </c>
      <c r="B179" s="348">
        <v>3</v>
      </c>
      <c r="C179" s="348">
        <v>1</v>
      </c>
      <c r="D179" s="348">
        <v>4</v>
      </c>
      <c r="E179" s="348" t="s">
        <v>574</v>
      </c>
      <c r="F179" s="349" t="s">
        <v>710</v>
      </c>
      <c r="G179" s="350"/>
      <c r="H179" s="350"/>
      <c r="I179" s="350"/>
      <c r="J179" s="350"/>
      <c r="K179" s="350"/>
      <c r="L179" s="350"/>
      <c r="M179" s="350"/>
      <c r="N179" s="351">
        <f t="shared" si="86"/>
        <v>0</v>
      </c>
      <c r="O179" s="352">
        <f t="shared" si="87"/>
        <v>0</v>
      </c>
    </row>
    <row r="180" spans="1:15" ht="12.75" x14ac:dyDescent="0.2">
      <c r="A180" s="340">
        <v>2</v>
      </c>
      <c r="B180" s="341">
        <v>3</v>
      </c>
      <c r="C180" s="341">
        <v>2</v>
      </c>
      <c r="D180" s="341"/>
      <c r="E180" s="341"/>
      <c r="F180" s="258" t="s">
        <v>711</v>
      </c>
      <c r="G180" s="342">
        <f>+G181+G183+G185+G187</f>
        <v>0</v>
      </c>
      <c r="H180" s="342">
        <f t="shared" ref="H180:O180" si="89">+H181+H183+H185+H187</f>
        <v>0</v>
      </c>
      <c r="I180" s="342">
        <f t="shared" si="89"/>
        <v>0</v>
      </c>
      <c r="J180" s="342">
        <f t="shared" si="89"/>
        <v>0</v>
      </c>
      <c r="K180" s="342">
        <f t="shared" si="89"/>
        <v>0</v>
      </c>
      <c r="L180" s="342">
        <f t="shared" si="89"/>
        <v>0</v>
      </c>
      <c r="M180" s="342">
        <f t="shared" si="89"/>
        <v>500000</v>
      </c>
      <c r="N180" s="342">
        <f t="shared" si="89"/>
        <v>500000</v>
      </c>
      <c r="O180" s="342">
        <f t="shared" si="89"/>
        <v>0.13844719235047143</v>
      </c>
    </row>
    <row r="181" spans="1:15" ht="12.75" x14ac:dyDescent="0.2">
      <c r="A181" s="343">
        <v>2</v>
      </c>
      <c r="B181" s="344">
        <v>3</v>
      </c>
      <c r="C181" s="344">
        <v>2</v>
      </c>
      <c r="D181" s="344">
        <v>1</v>
      </c>
      <c r="E181" s="344"/>
      <c r="F181" s="355" t="s">
        <v>712</v>
      </c>
      <c r="G181" s="357">
        <f>+G182</f>
        <v>0</v>
      </c>
      <c r="H181" s="357">
        <f t="shared" ref="H181:O181" si="90">H182</f>
        <v>0</v>
      </c>
      <c r="I181" s="357">
        <f t="shared" si="90"/>
        <v>0</v>
      </c>
      <c r="J181" s="357">
        <f t="shared" si="90"/>
        <v>0</v>
      </c>
      <c r="K181" s="357">
        <f t="shared" si="90"/>
        <v>0</v>
      </c>
      <c r="L181" s="357">
        <f t="shared" si="90"/>
        <v>0</v>
      </c>
      <c r="M181" s="357">
        <f t="shared" si="90"/>
        <v>0</v>
      </c>
      <c r="N181" s="357">
        <f t="shared" si="90"/>
        <v>0</v>
      </c>
      <c r="O181" s="358">
        <f t="shared" si="90"/>
        <v>0</v>
      </c>
    </row>
    <row r="182" spans="1:15" ht="12.75" x14ac:dyDescent="0.2">
      <c r="A182" s="356">
        <v>2</v>
      </c>
      <c r="B182" s="348">
        <v>3</v>
      </c>
      <c r="C182" s="348">
        <v>2</v>
      </c>
      <c r="D182" s="348">
        <v>1</v>
      </c>
      <c r="E182" s="348" t="s">
        <v>574</v>
      </c>
      <c r="F182" s="349" t="s">
        <v>712</v>
      </c>
      <c r="G182" s="350"/>
      <c r="H182" s="350"/>
      <c r="I182" s="350"/>
      <c r="J182" s="350"/>
      <c r="K182" s="350"/>
      <c r="L182" s="350"/>
      <c r="M182" s="350">
        <v>0</v>
      </c>
      <c r="N182" s="351">
        <f>SUBTOTAL(9,G182:M182)</f>
        <v>0</v>
      </c>
      <c r="O182" s="352">
        <f>IFERROR(N182/$N$18*100,"0.00")</f>
        <v>0</v>
      </c>
    </row>
    <row r="183" spans="1:15" ht="12.75" x14ac:dyDescent="0.2">
      <c r="A183" s="343">
        <v>2</v>
      </c>
      <c r="B183" s="344">
        <v>3</v>
      </c>
      <c r="C183" s="344">
        <v>2</v>
      </c>
      <c r="D183" s="344">
        <v>2</v>
      </c>
      <c r="E183" s="344"/>
      <c r="F183" s="355" t="s">
        <v>713</v>
      </c>
      <c r="G183" s="357">
        <f>+G184</f>
        <v>0</v>
      </c>
      <c r="H183" s="357">
        <f t="shared" ref="H183:O185" si="91">+H184</f>
        <v>0</v>
      </c>
      <c r="I183" s="357">
        <f t="shared" si="91"/>
        <v>0</v>
      </c>
      <c r="J183" s="357">
        <f t="shared" si="91"/>
        <v>0</v>
      </c>
      <c r="K183" s="357">
        <f t="shared" si="91"/>
        <v>0</v>
      </c>
      <c r="L183" s="357">
        <f t="shared" si="91"/>
        <v>0</v>
      </c>
      <c r="M183" s="357">
        <f t="shared" si="91"/>
        <v>500000</v>
      </c>
      <c r="N183" s="357">
        <f t="shared" si="91"/>
        <v>500000</v>
      </c>
      <c r="O183" s="358">
        <f t="shared" si="91"/>
        <v>0.13844719235047143</v>
      </c>
    </row>
    <row r="184" spans="1:15" ht="12.75" x14ac:dyDescent="0.2">
      <c r="A184" s="356">
        <v>2</v>
      </c>
      <c r="B184" s="348">
        <v>3</v>
      </c>
      <c r="C184" s="348">
        <v>2</v>
      </c>
      <c r="D184" s="348">
        <v>2</v>
      </c>
      <c r="E184" s="348" t="s">
        <v>574</v>
      </c>
      <c r="F184" s="349" t="s">
        <v>713</v>
      </c>
      <c r="G184" s="350"/>
      <c r="H184" s="350"/>
      <c r="I184" s="350"/>
      <c r="J184" s="350"/>
      <c r="K184" s="350"/>
      <c r="L184" s="350"/>
      <c r="M184" s="350">
        <v>500000</v>
      </c>
      <c r="N184" s="351">
        <f>SUBTOTAL(9,G184:M184)</f>
        <v>500000</v>
      </c>
      <c r="O184" s="354">
        <f>IFERROR(N184/$N$18*100,"0.00")</f>
        <v>0.13844719235047143</v>
      </c>
    </row>
    <row r="185" spans="1:15" ht="12.75" x14ac:dyDescent="0.2">
      <c r="A185" s="343">
        <v>2</v>
      </c>
      <c r="B185" s="344">
        <v>3</v>
      </c>
      <c r="C185" s="344">
        <v>2</v>
      </c>
      <c r="D185" s="344">
        <v>3</v>
      </c>
      <c r="E185" s="344"/>
      <c r="F185" s="355" t="s">
        <v>714</v>
      </c>
      <c r="G185" s="357">
        <f>+G186</f>
        <v>0</v>
      </c>
      <c r="H185" s="357">
        <f t="shared" ref="H185:M185" si="92">+H186</f>
        <v>0</v>
      </c>
      <c r="I185" s="357">
        <f t="shared" si="92"/>
        <v>0</v>
      </c>
      <c r="J185" s="357">
        <f t="shared" si="92"/>
        <v>0</v>
      </c>
      <c r="K185" s="357">
        <f t="shared" si="92"/>
        <v>0</v>
      </c>
      <c r="L185" s="357">
        <f t="shared" si="92"/>
        <v>0</v>
      </c>
      <c r="M185" s="357">
        <f t="shared" si="92"/>
        <v>0</v>
      </c>
      <c r="N185" s="357">
        <f t="shared" si="91"/>
        <v>0</v>
      </c>
      <c r="O185" s="358">
        <f t="shared" si="91"/>
        <v>0</v>
      </c>
    </row>
    <row r="186" spans="1:15" ht="12.75" x14ac:dyDescent="0.2">
      <c r="A186" s="356">
        <v>2</v>
      </c>
      <c r="B186" s="348">
        <v>3</v>
      </c>
      <c r="C186" s="348">
        <v>2</v>
      </c>
      <c r="D186" s="348">
        <v>3</v>
      </c>
      <c r="E186" s="348" t="s">
        <v>574</v>
      </c>
      <c r="F186" s="349" t="s">
        <v>714</v>
      </c>
      <c r="G186" s="350"/>
      <c r="H186" s="350"/>
      <c r="I186" s="350"/>
      <c r="J186" s="350"/>
      <c r="K186" s="350"/>
      <c r="L186" s="350"/>
      <c r="M186" s="350">
        <v>0</v>
      </c>
      <c r="N186" s="351">
        <f>SUBTOTAL(9,G186:M186)</f>
        <v>0</v>
      </c>
      <c r="O186" s="352">
        <f>IFERROR(N186/$N$18*100,"0.00")</f>
        <v>0</v>
      </c>
    </row>
    <row r="187" spans="1:15" ht="12.75" x14ac:dyDescent="0.2">
      <c r="A187" s="343">
        <v>2</v>
      </c>
      <c r="B187" s="344">
        <v>3</v>
      </c>
      <c r="C187" s="344">
        <v>2</v>
      </c>
      <c r="D187" s="344">
        <v>4</v>
      </c>
      <c r="E187" s="344"/>
      <c r="F187" s="355" t="s">
        <v>715</v>
      </c>
      <c r="G187" s="357">
        <f>+G188</f>
        <v>0</v>
      </c>
      <c r="H187" s="357">
        <f t="shared" ref="H187:O187" si="93">+H188</f>
        <v>0</v>
      </c>
      <c r="I187" s="357">
        <f t="shared" si="93"/>
        <v>0</v>
      </c>
      <c r="J187" s="357">
        <f t="shared" si="93"/>
        <v>0</v>
      </c>
      <c r="K187" s="357">
        <f t="shared" si="93"/>
        <v>0</v>
      </c>
      <c r="L187" s="357">
        <f t="shared" si="93"/>
        <v>0</v>
      </c>
      <c r="M187" s="357">
        <f t="shared" si="93"/>
        <v>0</v>
      </c>
      <c r="N187" s="357">
        <f t="shared" si="93"/>
        <v>0</v>
      </c>
      <c r="O187" s="358">
        <f t="shared" si="93"/>
        <v>0</v>
      </c>
    </row>
    <row r="188" spans="1:15" ht="12.75" x14ac:dyDescent="0.2">
      <c r="A188" s="356">
        <v>2</v>
      </c>
      <c r="B188" s="348">
        <v>3</v>
      </c>
      <c r="C188" s="348">
        <v>2</v>
      </c>
      <c r="D188" s="348">
        <v>4</v>
      </c>
      <c r="E188" s="348" t="s">
        <v>574</v>
      </c>
      <c r="F188" s="349" t="s">
        <v>715</v>
      </c>
      <c r="G188" s="350"/>
      <c r="H188" s="350"/>
      <c r="I188" s="350"/>
      <c r="J188" s="350"/>
      <c r="K188" s="350"/>
      <c r="L188" s="350"/>
      <c r="M188" s="350"/>
      <c r="N188" s="351">
        <f>SUBTOTAL(9,G188:M188)</f>
        <v>0</v>
      </c>
      <c r="O188" s="354">
        <f>IFERROR(N188/$N$18*100,"0.00")</f>
        <v>0</v>
      </c>
    </row>
    <row r="189" spans="1:15" ht="12.75" x14ac:dyDescent="0.2">
      <c r="A189" s="340">
        <v>2</v>
      </c>
      <c r="B189" s="341">
        <v>3</v>
      </c>
      <c r="C189" s="341">
        <v>3</v>
      </c>
      <c r="D189" s="341"/>
      <c r="E189" s="341"/>
      <c r="F189" s="258" t="s">
        <v>716</v>
      </c>
      <c r="G189" s="342">
        <f>+G190+G192+G194+G196</f>
        <v>0</v>
      </c>
      <c r="H189" s="342">
        <f t="shared" ref="H189:O189" si="94">+H190+H192+H194+H196</f>
        <v>0</v>
      </c>
      <c r="I189" s="342">
        <f t="shared" si="94"/>
        <v>0</v>
      </c>
      <c r="J189" s="342">
        <f t="shared" si="94"/>
        <v>0</v>
      </c>
      <c r="K189" s="342">
        <f t="shared" si="94"/>
        <v>0</v>
      </c>
      <c r="L189" s="342">
        <f t="shared" si="94"/>
        <v>0</v>
      </c>
      <c r="M189" s="342">
        <f t="shared" si="94"/>
        <v>2550000</v>
      </c>
      <c r="N189" s="342">
        <f>+N190+N192+N194+N196</f>
        <v>2550000</v>
      </c>
      <c r="O189" s="342">
        <f t="shared" si="94"/>
        <v>7.8222663678016371</v>
      </c>
    </row>
    <row r="190" spans="1:15" ht="12.75" x14ac:dyDescent="0.2">
      <c r="A190" s="343">
        <v>2</v>
      </c>
      <c r="B190" s="344">
        <v>3</v>
      </c>
      <c r="C190" s="344">
        <v>3</v>
      </c>
      <c r="D190" s="344">
        <v>1</v>
      </c>
      <c r="E190" s="344"/>
      <c r="F190" s="355" t="s">
        <v>717</v>
      </c>
      <c r="G190" s="345">
        <f>G191</f>
        <v>0</v>
      </c>
      <c r="H190" s="357">
        <f t="shared" ref="H190:O190" si="95">H191</f>
        <v>0</v>
      </c>
      <c r="I190" s="357">
        <f t="shared" si="95"/>
        <v>0</v>
      </c>
      <c r="J190" s="357">
        <f t="shared" si="95"/>
        <v>0</v>
      </c>
      <c r="K190" s="357">
        <f t="shared" si="95"/>
        <v>0</v>
      </c>
      <c r="L190" s="357">
        <f t="shared" si="95"/>
        <v>0</v>
      </c>
      <c r="M190" s="357">
        <f t="shared" si="95"/>
        <v>700000</v>
      </c>
      <c r="N190" s="357">
        <f t="shared" si="95"/>
        <v>700000</v>
      </c>
      <c r="O190" s="358">
        <f t="shared" si="95"/>
        <v>0.19382606929065999</v>
      </c>
    </row>
    <row r="191" spans="1:15" ht="12.75" x14ac:dyDescent="0.2">
      <c r="A191" s="356">
        <v>2</v>
      </c>
      <c r="B191" s="348">
        <v>3</v>
      </c>
      <c r="C191" s="348">
        <v>3</v>
      </c>
      <c r="D191" s="348">
        <v>1</v>
      </c>
      <c r="E191" s="348" t="s">
        <v>574</v>
      </c>
      <c r="F191" s="349" t="s">
        <v>717</v>
      </c>
      <c r="G191" s="350"/>
      <c r="H191" s="350"/>
      <c r="I191" s="350"/>
      <c r="J191" s="350"/>
      <c r="K191" s="350"/>
      <c r="L191" s="350"/>
      <c r="M191" s="350">
        <v>700000</v>
      </c>
      <c r="N191" s="351">
        <f>SUBTOTAL(9,G191:M191)</f>
        <v>700000</v>
      </c>
      <c r="O191" s="352">
        <f>IFERROR(N191/$N$18*100,"0.00")</f>
        <v>0.19382606929065999</v>
      </c>
    </row>
    <row r="192" spans="1:15" ht="12.75" x14ac:dyDescent="0.2">
      <c r="A192" s="343">
        <v>2</v>
      </c>
      <c r="B192" s="344">
        <v>3</v>
      </c>
      <c r="C192" s="344">
        <v>3</v>
      </c>
      <c r="D192" s="344">
        <v>2</v>
      </c>
      <c r="E192" s="344"/>
      <c r="F192" s="355" t="s">
        <v>718</v>
      </c>
      <c r="G192" s="357">
        <f>+G193</f>
        <v>0</v>
      </c>
      <c r="H192" s="357">
        <f t="shared" ref="H192:N192" si="96">+H193</f>
        <v>0</v>
      </c>
      <c r="I192" s="357">
        <f t="shared" si="96"/>
        <v>0</v>
      </c>
      <c r="J192" s="357">
        <f t="shared" si="96"/>
        <v>0</v>
      </c>
      <c r="K192" s="357">
        <f t="shared" si="96"/>
        <v>0</v>
      </c>
      <c r="L192" s="357">
        <f t="shared" si="96"/>
        <v>0</v>
      </c>
      <c r="M192" s="357">
        <f t="shared" si="96"/>
        <v>1750000</v>
      </c>
      <c r="N192" s="357">
        <f t="shared" si="96"/>
        <v>1750000</v>
      </c>
      <c r="O192" s="358">
        <f>SUM(O193:O195)</f>
        <v>0.53994405016683855</v>
      </c>
    </row>
    <row r="193" spans="1:15" ht="12.75" x14ac:dyDescent="0.2">
      <c r="A193" s="356">
        <v>2</v>
      </c>
      <c r="B193" s="348">
        <v>3</v>
      </c>
      <c r="C193" s="348">
        <v>3</v>
      </c>
      <c r="D193" s="348">
        <v>2</v>
      </c>
      <c r="E193" s="348" t="s">
        <v>574</v>
      </c>
      <c r="F193" s="349" t="s">
        <v>718</v>
      </c>
      <c r="G193" s="350"/>
      <c r="H193" s="350"/>
      <c r="I193" s="350"/>
      <c r="J193" s="350"/>
      <c r="K193" s="350"/>
      <c r="L193" s="350"/>
      <c r="M193" s="350">
        <v>1750000</v>
      </c>
      <c r="N193" s="351">
        <f>SUBTOTAL(9,G193:M193)</f>
        <v>1750000</v>
      </c>
      <c r="O193" s="352">
        <f>IFERROR(N193/$N$18*100,"0.00")</f>
        <v>0.48456517322664994</v>
      </c>
    </row>
    <row r="194" spans="1:15" ht="12.75" x14ac:dyDescent="0.2">
      <c r="A194" s="343">
        <v>2</v>
      </c>
      <c r="B194" s="344">
        <v>3</v>
      </c>
      <c r="C194" s="344">
        <v>3</v>
      </c>
      <c r="D194" s="344">
        <v>3</v>
      </c>
      <c r="E194" s="344"/>
      <c r="F194" s="355" t="s">
        <v>719</v>
      </c>
      <c r="G194" s="357">
        <f>+G195</f>
        <v>0</v>
      </c>
      <c r="H194" s="357">
        <f t="shared" ref="H194:O194" si="97">+H195</f>
        <v>0</v>
      </c>
      <c r="I194" s="357">
        <f t="shared" si="97"/>
        <v>0</v>
      </c>
      <c r="J194" s="357">
        <f t="shared" si="97"/>
        <v>0</v>
      </c>
      <c r="K194" s="357">
        <f t="shared" si="97"/>
        <v>0</v>
      </c>
      <c r="L194" s="357">
        <f t="shared" si="97"/>
        <v>0</v>
      </c>
      <c r="M194" s="357">
        <f t="shared" si="97"/>
        <v>100000</v>
      </c>
      <c r="N194" s="357">
        <f t="shared" si="97"/>
        <v>100000</v>
      </c>
      <c r="O194" s="358">
        <f t="shared" si="97"/>
        <v>2.7689438470094283E-2</v>
      </c>
    </row>
    <row r="195" spans="1:15" ht="12.75" x14ac:dyDescent="0.2">
      <c r="A195" s="356">
        <v>2</v>
      </c>
      <c r="B195" s="348">
        <v>3</v>
      </c>
      <c r="C195" s="348">
        <v>3</v>
      </c>
      <c r="D195" s="348">
        <v>3</v>
      </c>
      <c r="E195" s="348" t="s">
        <v>574</v>
      </c>
      <c r="F195" s="349" t="s">
        <v>719</v>
      </c>
      <c r="G195" s="350"/>
      <c r="H195" s="350"/>
      <c r="I195" s="350"/>
      <c r="J195" s="350"/>
      <c r="K195" s="350"/>
      <c r="L195" s="350"/>
      <c r="M195" s="350">
        <v>100000</v>
      </c>
      <c r="N195" s="351">
        <f>SUBTOTAL(9,G195:M195)</f>
        <v>100000</v>
      </c>
      <c r="O195" s="352">
        <f>IFERROR(N195/$N$18*100,"0.00")</f>
        <v>2.7689438470094283E-2</v>
      </c>
    </row>
    <row r="196" spans="1:15" ht="12.75" x14ac:dyDescent="0.2">
      <c r="A196" s="343">
        <v>2</v>
      </c>
      <c r="B196" s="344">
        <v>3</v>
      </c>
      <c r="C196" s="344">
        <v>3</v>
      </c>
      <c r="D196" s="344">
        <v>4</v>
      </c>
      <c r="E196" s="344"/>
      <c r="F196" s="355" t="s">
        <v>720</v>
      </c>
      <c r="G196" s="357">
        <f>+G197</f>
        <v>0</v>
      </c>
      <c r="H196" s="357">
        <f t="shared" ref="H196:M196" si="98">+H197</f>
        <v>0</v>
      </c>
      <c r="I196" s="357">
        <f t="shared" si="98"/>
        <v>0</v>
      </c>
      <c r="J196" s="357">
        <f t="shared" si="98"/>
        <v>0</v>
      </c>
      <c r="K196" s="357">
        <f t="shared" si="98"/>
        <v>0</v>
      </c>
      <c r="L196" s="357">
        <f t="shared" si="98"/>
        <v>0</v>
      </c>
      <c r="M196" s="357">
        <f t="shared" si="98"/>
        <v>0</v>
      </c>
      <c r="N196" s="357">
        <f>+N197</f>
        <v>0</v>
      </c>
      <c r="O196" s="358">
        <f>SUM(O197:O200)</f>
        <v>7.0608068098740437</v>
      </c>
    </row>
    <row r="197" spans="1:15" ht="12.75" x14ac:dyDescent="0.2">
      <c r="A197" s="356">
        <v>2</v>
      </c>
      <c r="B197" s="348">
        <v>3</v>
      </c>
      <c r="C197" s="348">
        <v>3</v>
      </c>
      <c r="D197" s="348">
        <v>4</v>
      </c>
      <c r="E197" s="348" t="s">
        <v>574</v>
      </c>
      <c r="F197" s="349" t="s">
        <v>720</v>
      </c>
      <c r="G197" s="350"/>
      <c r="H197" s="350"/>
      <c r="I197" s="350"/>
      <c r="J197" s="350"/>
      <c r="K197" s="350"/>
      <c r="L197" s="350"/>
      <c r="M197" s="350"/>
      <c r="N197" s="351">
        <f>SUBTOTAL(9,G197:M197)</f>
        <v>0</v>
      </c>
      <c r="O197" s="352">
        <f>IFERROR(N197/$N$18*100,"0.00")</f>
        <v>0</v>
      </c>
    </row>
    <row r="198" spans="1:15" ht="12.75" x14ac:dyDescent="0.2">
      <c r="A198" s="340">
        <v>2</v>
      </c>
      <c r="B198" s="341">
        <v>3</v>
      </c>
      <c r="C198" s="341">
        <v>4</v>
      </c>
      <c r="D198" s="341"/>
      <c r="E198" s="341"/>
      <c r="F198" s="258" t="s">
        <v>721</v>
      </c>
      <c r="G198" s="342">
        <f>+G199</f>
        <v>0</v>
      </c>
      <c r="H198" s="342">
        <f t="shared" ref="H198:O199" si="99">+H199</f>
        <v>1300000</v>
      </c>
      <c r="I198" s="342">
        <f t="shared" si="99"/>
        <v>4250000</v>
      </c>
      <c r="J198" s="342">
        <f t="shared" si="99"/>
        <v>1300000</v>
      </c>
      <c r="K198" s="342">
        <f t="shared" si="99"/>
        <v>1650000</v>
      </c>
      <c r="L198" s="342">
        <f t="shared" si="99"/>
        <v>0</v>
      </c>
      <c r="M198" s="342">
        <f t="shared" si="99"/>
        <v>0</v>
      </c>
      <c r="N198" s="342">
        <f t="shared" si="99"/>
        <v>8500000</v>
      </c>
      <c r="O198" s="361">
        <f t="shared" si="99"/>
        <v>2.3536022699580146</v>
      </c>
    </row>
    <row r="199" spans="1:15" ht="12.75" x14ac:dyDescent="0.2">
      <c r="A199" s="343">
        <v>2</v>
      </c>
      <c r="B199" s="344">
        <v>3</v>
      </c>
      <c r="C199" s="344">
        <v>4</v>
      </c>
      <c r="D199" s="344">
        <v>1</v>
      </c>
      <c r="E199" s="344"/>
      <c r="F199" s="355" t="s">
        <v>722</v>
      </c>
      <c r="G199" s="357">
        <f>+G200</f>
        <v>0</v>
      </c>
      <c r="H199" s="357">
        <f t="shared" si="99"/>
        <v>1300000</v>
      </c>
      <c r="I199" s="357">
        <f t="shared" si="99"/>
        <v>4250000</v>
      </c>
      <c r="J199" s="357">
        <f t="shared" si="99"/>
        <v>1300000</v>
      </c>
      <c r="K199" s="357">
        <f t="shared" si="99"/>
        <v>1650000</v>
      </c>
      <c r="L199" s="357">
        <f t="shared" si="99"/>
        <v>0</v>
      </c>
      <c r="M199" s="357">
        <f t="shared" si="99"/>
        <v>0</v>
      </c>
      <c r="N199" s="357">
        <f>+N200</f>
        <v>8500000</v>
      </c>
      <c r="O199" s="358">
        <f t="shared" si="99"/>
        <v>2.3536022699580146</v>
      </c>
    </row>
    <row r="200" spans="1:15" ht="12.75" x14ac:dyDescent="0.2">
      <c r="A200" s="356">
        <v>2</v>
      </c>
      <c r="B200" s="348">
        <v>3</v>
      </c>
      <c r="C200" s="348">
        <v>4</v>
      </c>
      <c r="D200" s="348">
        <v>1</v>
      </c>
      <c r="E200" s="348" t="s">
        <v>574</v>
      </c>
      <c r="F200" s="349" t="s">
        <v>722</v>
      </c>
      <c r="G200" s="350"/>
      <c r="H200" s="350">
        <v>1300000</v>
      </c>
      <c r="I200" s="350">
        <v>4250000</v>
      </c>
      <c r="J200" s="350">
        <v>1300000</v>
      </c>
      <c r="K200" s="350">
        <v>1650000</v>
      </c>
      <c r="L200" s="350"/>
      <c r="M200" s="350"/>
      <c r="N200" s="351">
        <f>SUBTOTAL(9,G200:M200)</f>
        <v>8500000</v>
      </c>
      <c r="O200" s="352">
        <f>IFERROR(N200/$N$18*100,"0.00")</f>
        <v>2.3536022699580146</v>
      </c>
    </row>
    <row r="201" spans="1:15" ht="12.75" x14ac:dyDescent="0.2">
      <c r="A201" s="340">
        <v>2</v>
      </c>
      <c r="B201" s="341">
        <v>3</v>
      </c>
      <c r="C201" s="341">
        <v>5</v>
      </c>
      <c r="D201" s="341"/>
      <c r="E201" s="341"/>
      <c r="F201" s="258" t="s">
        <v>723</v>
      </c>
      <c r="G201" s="342">
        <f>+G202+G204+G206+G208</f>
        <v>0</v>
      </c>
      <c r="H201" s="342">
        <f t="shared" ref="H201:O201" si="100">+H202+H204+H206+H208</f>
        <v>0</v>
      </c>
      <c r="I201" s="342">
        <f t="shared" si="100"/>
        <v>0</v>
      </c>
      <c r="J201" s="342">
        <f t="shared" si="100"/>
        <v>0</v>
      </c>
      <c r="K201" s="342">
        <f t="shared" si="100"/>
        <v>0</v>
      </c>
      <c r="L201" s="342">
        <f t="shared" si="100"/>
        <v>0</v>
      </c>
      <c r="M201" s="342">
        <f t="shared" si="100"/>
        <v>0</v>
      </c>
      <c r="N201" s="342">
        <f t="shared" si="100"/>
        <v>0</v>
      </c>
      <c r="O201" s="342">
        <f t="shared" si="100"/>
        <v>0</v>
      </c>
    </row>
    <row r="202" spans="1:15" ht="12.75" x14ac:dyDescent="0.2">
      <c r="A202" s="343">
        <v>2</v>
      </c>
      <c r="B202" s="344">
        <v>3</v>
      </c>
      <c r="C202" s="344">
        <v>5</v>
      </c>
      <c r="D202" s="344">
        <v>2</v>
      </c>
      <c r="E202" s="344"/>
      <c r="F202" s="355" t="s">
        <v>724</v>
      </c>
      <c r="G202" s="357">
        <f>+G203</f>
        <v>0</v>
      </c>
      <c r="H202" s="357">
        <f t="shared" ref="H202:O202" si="101">+H203</f>
        <v>0</v>
      </c>
      <c r="I202" s="357">
        <f t="shared" si="101"/>
        <v>0</v>
      </c>
      <c r="J202" s="357">
        <f t="shared" si="101"/>
        <v>0</v>
      </c>
      <c r="K202" s="357">
        <f t="shared" si="101"/>
        <v>0</v>
      </c>
      <c r="L202" s="357">
        <f t="shared" si="101"/>
        <v>0</v>
      </c>
      <c r="M202" s="357">
        <f t="shared" si="101"/>
        <v>0</v>
      </c>
      <c r="N202" s="357">
        <f t="shared" si="101"/>
        <v>0</v>
      </c>
      <c r="O202" s="358">
        <f t="shared" si="101"/>
        <v>0</v>
      </c>
    </row>
    <row r="203" spans="1:15" ht="12.75" x14ac:dyDescent="0.2">
      <c r="A203" s="356">
        <v>2</v>
      </c>
      <c r="B203" s="348">
        <v>3</v>
      </c>
      <c r="C203" s="348">
        <v>5</v>
      </c>
      <c r="D203" s="348">
        <v>2</v>
      </c>
      <c r="E203" s="348" t="s">
        <v>574</v>
      </c>
      <c r="F203" s="349" t="s">
        <v>724</v>
      </c>
      <c r="G203" s="350"/>
      <c r="H203" s="350"/>
      <c r="I203" s="350"/>
      <c r="J203" s="350"/>
      <c r="K203" s="350"/>
      <c r="L203" s="350"/>
      <c r="M203" s="350"/>
      <c r="N203" s="351">
        <f t="shared" ref="N203:N207" si="102">SUBTOTAL(9,G203:M203)</f>
        <v>0</v>
      </c>
      <c r="O203" s="352">
        <f t="shared" ref="O203:O207" si="103">IFERROR(N203/$N$18*100,"0.00")</f>
        <v>0</v>
      </c>
    </row>
    <row r="204" spans="1:15" ht="12.75" x14ac:dyDescent="0.2">
      <c r="A204" s="343">
        <v>2</v>
      </c>
      <c r="B204" s="344">
        <v>3</v>
      </c>
      <c r="C204" s="344">
        <v>5</v>
      </c>
      <c r="D204" s="344">
        <v>3</v>
      </c>
      <c r="E204" s="344"/>
      <c r="F204" s="355" t="s">
        <v>725</v>
      </c>
      <c r="G204" s="357">
        <f>+G205</f>
        <v>0</v>
      </c>
      <c r="H204" s="357">
        <f t="shared" ref="H204:O204" si="104">+H205</f>
        <v>0</v>
      </c>
      <c r="I204" s="357">
        <f t="shared" si="104"/>
        <v>0</v>
      </c>
      <c r="J204" s="357">
        <f t="shared" si="104"/>
        <v>0</v>
      </c>
      <c r="K204" s="357">
        <f t="shared" si="104"/>
        <v>0</v>
      </c>
      <c r="L204" s="357">
        <f t="shared" si="104"/>
        <v>0</v>
      </c>
      <c r="M204" s="357">
        <f t="shared" si="104"/>
        <v>0</v>
      </c>
      <c r="N204" s="357">
        <f t="shared" si="104"/>
        <v>0</v>
      </c>
      <c r="O204" s="358">
        <f t="shared" si="104"/>
        <v>0</v>
      </c>
    </row>
    <row r="205" spans="1:15" ht="12.75" x14ac:dyDescent="0.2">
      <c r="A205" s="356">
        <v>2</v>
      </c>
      <c r="B205" s="348">
        <v>3</v>
      </c>
      <c r="C205" s="348">
        <v>5</v>
      </c>
      <c r="D205" s="348">
        <v>3</v>
      </c>
      <c r="E205" s="348" t="s">
        <v>574</v>
      </c>
      <c r="F205" s="349" t="s">
        <v>725</v>
      </c>
      <c r="G205" s="350"/>
      <c r="H205" s="350"/>
      <c r="I205" s="350"/>
      <c r="J205" s="350"/>
      <c r="K205" s="350"/>
      <c r="L205" s="350"/>
      <c r="M205" s="350"/>
      <c r="N205" s="351">
        <f t="shared" si="102"/>
        <v>0</v>
      </c>
      <c r="O205" s="352">
        <f t="shared" si="103"/>
        <v>0</v>
      </c>
    </row>
    <row r="206" spans="1:15" ht="12.75" x14ac:dyDescent="0.2">
      <c r="A206" s="343">
        <v>2</v>
      </c>
      <c r="B206" s="344">
        <v>3</v>
      </c>
      <c r="C206" s="344">
        <v>5</v>
      </c>
      <c r="D206" s="344">
        <v>4</v>
      </c>
      <c r="E206" s="344"/>
      <c r="F206" s="355" t="s">
        <v>726</v>
      </c>
      <c r="G206" s="357">
        <f>+G207</f>
        <v>0</v>
      </c>
      <c r="H206" s="357">
        <f t="shared" ref="H206:O206" si="105">+H207</f>
        <v>0</v>
      </c>
      <c r="I206" s="357">
        <f t="shared" si="105"/>
        <v>0</v>
      </c>
      <c r="J206" s="357">
        <f t="shared" si="105"/>
        <v>0</v>
      </c>
      <c r="K206" s="357">
        <f t="shared" si="105"/>
        <v>0</v>
      </c>
      <c r="L206" s="357">
        <f t="shared" si="105"/>
        <v>0</v>
      </c>
      <c r="M206" s="357">
        <f t="shared" si="105"/>
        <v>0</v>
      </c>
      <c r="N206" s="357">
        <f t="shared" si="105"/>
        <v>0</v>
      </c>
      <c r="O206" s="358">
        <f t="shared" si="105"/>
        <v>0</v>
      </c>
    </row>
    <row r="207" spans="1:15" ht="12.75" x14ac:dyDescent="0.2">
      <c r="A207" s="356">
        <v>2</v>
      </c>
      <c r="B207" s="348">
        <v>3</v>
      </c>
      <c r="C207" s="348">
        <v>5</v>
      </c>
      <c r="D207" s="348">
        <v>4</v>
      </c>
      <c r="E207" s="348" t="s">
        <v>574</v>
      </c>
      <c r="F207" s="349" t="s">
        <v>726</v>
      </c>
      <c r="G207" s="350"/>
      <c r="H207" s="350"/>
      <c r="I207" s="350"/>
      <c r="J207" s="350"/>
      <c r="K207" s="350"/>
      <c r="L207" s="350"/>
      <c r="M207" s="350"/>
      <c r="N207" s="351">
        <f t="shared" si="102"/>
        <v>0</v>
      </c>
      <c r="O207" s="352">
        <f t="shared" si="103"/>
        <v>0</v>
      </c>
    </row>
    <row r="208" spans="1:15" ht="12.75" x14ac:dyDescent="0.2">
      <c r="A208" s="343">
        <v>2</v>
      </c>
      <c r="B208" s="344">
        <v>3</v>
      </c>
      <c r="C208" s="344">
        <v>5</v>
      </c>
      <c r="D208" s="344">
        <v>5</v>
      </c>
      <c r="E208" s="344"/>
      <c r="F208" s="355" t="s">
        <v>727</v>
      </c>
      <c r="G208" s="357">
        <f>+G209</f>
        <v>0</v>
      </c>
      <c r="H208" s="357">
        <f t="shared" ref="H208:O208" si="106">+H209</f>
        <v>0</v>
      </c>
      <c r="I208" s="357">
        <f t="shared" si="106"/>
        <v>0</v>
      </c>
      <c r="J208" s="357">
        <f t="shared" si="106"/>
        <v>0</v>
      </c>
      <c r="K208" s="357">
        <f t="shared" si="106"/>
        <v>0</v>
      </c>
      <c r="L208" s="357">
        <f t="shared" si="106"/>
        <v>0</v>
      </c>
      <c r="M208" s="357">
        <f t="shared" si="106"/>
        <v>0</v>
      </c>
      <c r="N208" s="357">
        <f>+N209</f>
        <v>0</v>
      </c>
      <c r="O208" s="358">
        <f t="shared" si="106"/>
        <v>0</v>
      </c>
    </row>
    <row r="209" spans="1:15" ht="12.75" x14ac:dyDescent="0.2">
      <c r="A209" s="356">
        <v>2</v>
      </c>
      <c r="B209" s="348">
        <v>3</v>
      </c>
      <c r="C209" s="348">
        <v>5</v>
      </c>
      <c r="D209" s="348">
        <v>5</v>
      </c>
      <c r="E209" s="348" t="s">
        <v>574</v>
      </c>
      <c r="F209" s="349" t="s">
        <v>728</v>
      </c>
      <c r="G209" s="350"/>
      <c r="H209" s="350"/>
      <c r="I209" s="350"/>
      <c r="J209" s="350"/>
      <c r="K209" s="350"/>
      <c r="L209" s="350"/>
      <c r="M209" s="350"/>
      <c r="N209" s="351">
        <f>SUBTOTAL(9,G209:M209)</f>
        <v>0</v>
      </c>
      <c r="O209" s="352">
        <f>IFERROR(N209/$N$18*100,"0.00")</f>
        <v>0</v>
      </c>
    </row>
    <row r="210" spans="1:15" ht="12.75" x14ac:dyDescent="0.2">
      <c r="A210" s="340">
        <v>2</v>
      </c>
      <c r="B210" s="341">
        <v>3</v>
      </c>
      <c r="C210" s="341">
        <v>6</v>
      </c>
      <c r="D210" s="341"/>
      <c r="E210" s="341"/>
      <c r="F210" s="258" t="s">
        <v>729</v>
      </c>
      <c r="G210" s="342">
        <f>+G211+G215+G219+G223</f>
        <v>0</v>
      </c>
      <c r="H210" s="342">
        <f t="shared" ref="H210:O210" si="107">+H211+H215+H219+H223</f>
        <v>0</v>
      </c>
      <c r="I210" s="342">
        <f t="shared" si="107"/>
        <v>0</v>
      </c>
      <c r="J210" s="342">
        <f t="shared" si="107"/>
        <v>0</v>
      </c>
      <c r="K210" s="342">
        <f t="shared" si="107"/>
        <v>0</v>
      </c>
      <c r="L210" s="342">
        <f t="shared" si="107"/>
        <v>0</v>
      </c>
      <c r="M210" s="342">
        <f t="shared" si="107"/>
        <v>450000</v>
      </c>
      <c r="N210" s="342">
        <f t="shared" si="107"/>
        <v>450000</v>
      </c>
      <c r="O210" s="342">
        <f t="shared" si="107"/>
        <v>0.12460247311542427</v>
      </c>
    </row>
    <row r="211" spans="1:15" ht="12.75" x14ac:dyDescent="0.2">
      <c r="A211" s="343">
        <v>2</v>
      </c>
      <c r="B211" s="344">
        <v>3</v>
      </c>
      <c r="C211" s="344">
        <v>6</v>
      </c>
      <c r="D211" s="344">
        <v>1</v>
      </c>
      <c r="E211" s="344"/>
      <c r="F211" s="355" t="s">
        <v>730</v>
      </c>
      <c r="G211" s="357">
        <f>+G212+G213+G214</f>
        <v>0</v>
      </c>
      <c r="H211" s="357">
        <f t="shared" ref="H211:O211" si="108">+H212+H213+H214</f>
        <v>0</v>
      </c>
      <c r="I211" s="357">
        <f t="shared" si="108"/>
        <v>0</v>
      </c>
      <c r="J211" s="357">
        <f t="shared" si="108"/>
        <v>0</v>
      </c>
      <c r="K211" s="357">
        <f t="shared" si="108"/>
        <v>0</v>
      </c>
      <c r="L211" s="357">
        <f t="shared" si="108"/>
        <v>0</v>
      </c>
      <c r="M211" s="357">
        <f t="shared" si="108"/>
        <v>200000</v>
      </c>
      <c r="N211" s="357">
        <f t="shared" si="108"/>
        <v>200000</v>
      </c>
      <c r="O211" s="358">
        <f t="shared" si="108"/>
        <v>5.5378876940188566E-2</v>
      </c>
    </row>
    <row r="212" spans="1:15" ht="12.75" x14ac:dyDescent="0.2">
      <c r="A212" s="356">
        <v>2</v>
      </c>
      <c r="B212" s="348">
        <v>3</v>
      </c>
      <c r="C212" s="348">
        <v>6</v>
      </c>
      <c r="D212" s="348">
        <v>1</v>
      </c>
      <c r="E212" s="348" t="s">
        <v>574</v>
      </c>
      <c r="F212" s="349" t="s">
        <v>731</v>
      </c>
      <c r="G212" s="350"/>
      <c r="H212" s="350"/>
      <c r="I212" s="350"/>
      <c r="J212" s="350"/>
      <c r="K212" s="350"/>
      <c r="L212" s="350"/>
      <c r="M212" s="350"/>
      <c r="N212" s="351">
        <f>SUBTOTAL(9,G212:M212)</f>
        <v>0</v>
      </c>
      <c r="O212" s="354">
        <f>IFERROR(N212/$N$18*100,"0.00")</f>
        <v>0</v>
      </c>
    </row>
    <row r="213" spans="1:15" ht="12.75" x14ac:dyDescent="0.2">
      <c r="A213" s="356">
        <v>2</v>
      </c>
      <c r="B213" s="348">
        <v>3</v>
      </c>
      <c r="C213" s="348">
        <v>6</v>
      </c>
      <c r="D213" s="348">
        <v>1</v>
      </c>
      <c r="E213" s="348" t="s">
        <v>576</v>
      </c>
      <c r="F213" s="349" t="s">
        <v>732</v>
      </c>
      <c r="G213" s="350"/>
      <c r="H213" s="350"/>
      <c r="I213" s="350"/>
      <c r="J213" s="350"/>
      <c r="K213" s="350"/>
      <c r="L213" s="350"/>
      <c r="M213" s="350"/>
      <c r="N213" s="351">
        <f t="shared" ref="N213:N214" si="109">SUBTOTAL(9,G213:M213)</f>
        <v>0</v>
      </c>
      <c r="O213" s="354">
        <f t="shared" ref="O213:O214" si="110">IFERROR(N213/$N$18*100,"0.00")</f>
        <v>0</v>
      </c>
    </row>
    <row r="214" spans="1:15" ht="12.75" x14ac:dyDescent="0.2">
      <c r="A214" s="356">
        <v>2</v>
      </c>
      <c r="B214" s="348">
        <v>3</v>
      </c>
      <c r="C214" s="348">
        <v>6</v>
      </c>
      <c r="D214" s="348">
        <v>1</v>
      </c>
      <c r="E214" s="348" t="s">
        <v>598</v>
      </c>
      <c r="F214" s="349" t="s">
        <v>733</v>
      </c>
      <c r="G214" s="350"/>
      <c r="H214" s="350"/>
      <c r="I214" s="350"/>
      <c r="J214" s="350"/>
      <c r="K214" s="350"/>
      <c r="L214" s="350"/>
      <c r="M214" s="350">
        <v>200000</v>
      </c>
      <c r="N214" s="351">
        <f t="shared" si="109"/>
        <v>200000</v>
      </c>
      <c r="O214" s="354">
        <f t="shared" si="110"/>
        <v>5.5378876940188566E-2</v>
      </c>
    </row>
    <row r="215" spans="1:15" ht="12.75" x14ac:dyDescent="0.2">
      <c r="A215" s="343">
        <v>2</v>
      </c>
      <c r="B215" s="344">
        <v>3</v>
      </c>
      <c r="C215" s="344">
        <v>6</v>
      </c>
      <c r="D215" s="344">
        <v>2</v>
      </c>
      <c r="E215" s="344"/>
      <c r="F215" s="355" t="s">
        <v>734</v>
      </c>
      <c r="G215" s="357">
        <f>+G216+G217+G218</f>
        <v>0</v>
      </c>
      <c r="H215" s="357">
        <f t="shared" ref="H215:O215" si="111">+H216+H217+H218</f>
        <v>0</v>
      </c>
      <c r="I215" s="357">
        <f t="shared" si="111"/>
        <v>0</v>
      </c>
      <c r="J215" s="357">
        <f t="shared" si="111"/>
        <v>0</v>
      </c>
      <c r="K215" s="357">
        <f t="shared" si="111"/>
        <v>0</v>
      </c>
      <c r="L215" s="357">
        <f t="shared" si="111"/>
        <v>0</v>
      </c>
      <c r="M215" s="357">
        <f t="shared" si="111"/>
        <v>0</v>
      </c>
      <c r="N215" s="357">
        <f t="shared" si="111"/>
        <v>0</v>
      </c>
      <c r="O215" s="358">
        <f t="shared" si="111"/>
        <v>0</v>
      </c>
    </row>
    <row r="216" spans="1:15" ht="12.75" x14ac:dyDescent="0.2">
      <c r="A216" s="356">
        <v>2</v>
      </c>
      <c r="B216" s="348">
        <v>3</v>
      </c>
      <c r="C216" s="348">
        <v>6</v>
      </c>
      <c r="D216" s="348">
        <v>2</v>
      </c>
      <c r="E216" s="348" t="s">
        <v>574</v>
      </c>
      <c r="F216" s="349" t="s">
        <v>735</v>
      </c>
      <c r="G216" s="350"/>
      <c r="H216" s="350"/>
      <c r="I216" s="350"/>
      <c r="J216" s="350"/>
      <c r="K216" s="350"/>
      <c r="L216" s="350"/>
      <c r="M216" s="350"/>
      <c r="N216" s="351">
        <f>SUBTOTAL(9,G216:M216)</f>
        <v>0</v>
      </c>
      <c r="O216" s="352">
        <f>IFERROR(N216/$N$18*100,"0.00")</f>
        <v>0</v>
      </c>
    </row>
    <row r="217" spans="1:15" ht="12.75" x14ac:dyDescent="0.2">
      <c r="A217" s="356">
        <v>2</v>
      </c>
      <c r="B217" s="348">
        <v>3</v>
      </c>
      <c r="C217" s="348">
        <v>6</v>
      </c>
      <c r="D217" s="348">
        <v>2</v>
      </c>
      <c r="E217" s="348" t="s">
        <v>576</v>
      </c>
      <c r="F217" s="349" t="s">
        <v>736</v>
      </c>
      <c r="G217" s="350"/>
      <c r="H217" s="350"/>
      <c r="I217" s="350"/>
      <c r="J217" s="350"/>
      <c r="K217" s="350"/>
      <c r="L217" s="350"/>
      <c r="M217" s="350"/>
      <c r="N217" s="351">
        <f>SUBTOTAL(9,G217:M217)</f>
        <v>0</v>
      </c>
      <c r="O217" s="352">
        <f>IFERROR(N217/$N$18*100,"0.00")</f>
        <v>0</v>
      </c>
    </row>
    <row r="218" spans="1:15" ht="12.75" x14ac:dyDescent="0.2">
      <c r="A218" s="356">
        <v>2</v>
      </c>
      <c r="B218" s="348">
        <v>3</v>
      </c>
      <c r="C218" s="348">
        <v>6</v>
      </c>
      <c r="D218" s="348">
        <v>2</v>
      </c>
      <c r="E218" s="348" t="s">
        <v>583</v>
      </c>
      <c r="F218" s="349" t="s">
        <v>737</v>
      </c>
      <c r="G218" s="350"/>
      <c r="H218" s="350"/>
      <c r="I218" s="350"/>
      <c r="J218" s="350"/>
      <c r="K218" s="350"/>
      <c r="L218" s="350"/>
      <c r="M218" s="350"/>
      <c r="N218" s="351">
        <f>SUBTOTAL(9,G218:M218)</f>
        <v>0</v>
      </c>
      <c r="O218" s="352">
        <f>IFERROR(N218/$N$18*100,"0.00")</f>
        <v>0</v>
      </c>
    </row>
    <row r="219" spans="1:15" ht="12.75" x14ac:dyDescent="0.2">
      <c r="A219" s="343">
        <v>2</v>
      </c>
      <c r="B219" s="344">
        <v>3</v>
      </c>
      <c r="C219" s="344">
        <v>6</v>
      </c>
      <c r="D219" s="344">
        <v>3</v>
      </c>
      <c r="E219" s="344"/>
      <c r="F219" s="355" t="s">
        <v>738</v>
      </c>
      <c r="G219" s="357">
        <f>+G220+G221+G222</f>
        <v>0</v>
      </c>
      <c r="H219" s="357">
        <f t="shared" ref="H219:O219" si="112">+H220+H221+H222</f>
        <v>0</v>
      </c>
      <c r="I219" s="357">
        <f t="shared" si="112"/>
        <v>0</v>
      </c>
      <c r="J219" s="357">
        <f t="shared" si="112"/>
        <v>0</v>
      </c>
      <c r="K219" s="357">
        <f t="shared" si="112"/>
        <v>0</v>
      </c>
      <c r="L219" s="357">
        <f t="shared" si="112"/>
        <v>0</v>
      </c>
      <c r="M219" s="357">
        <f t="shared" si="112"/>
        <v>250000</v>
      </c>
      <c r="N219" s="357">
        <f t="shared" si="112"/>
        <v>250000</v>
      </c>
      <c r="O219" s="358">
        <f t="shared" si="112"/>
        <v>6.9223596175235713E-2</v>
      </c>
    </row>
    <row r="220" spans="1:15" ht="12.75" x14ac:dyDescent="0.2">
      <c r="A220" s="356">
        <v>2</v>
      </c>
      <c r="B220" s="348">
        <v>3</v>
      </c>
      <c r="C220" s="348">
        <v>6</v>
      </c>
      <c r="D220" s="348">
        <v>3</v>
      </c>
      <c r="E220" s="348" t="s">
        <v>598</v>
      </c>
      <c r="F220" s="362" t="s">
        <v>739</v>
      </c>
      <c r="G220" s="350"/>
      <c r="H220" s="350"/>
      <c r="I220" s="350"/>
      <c r="J220" s="350"/>
      <c r="K220" s="350"/>
      <c r="L220" s="350"/>
      <c r="M220" s="350">
        <v>250000</v>
      </c>
      <c r="N220" s="351">
        <f>SUBTOTAL(9,G220:M220)</f>
        <v>250000</v>
      </c>
      <c r="O220" s="354">
        <f>IFERROR(N220/$N$18*100,"0.00")</f>
        <v>6.9223596175235713E-2</v>
      </c>
    </row>
    <row r="221" spans="1:15" ht="12.75" x14ac:dyDescent="0.2">
      <c r="A221" s="356">
        <v>2</v>
      </c>
      <c r="B221" s="348">
        <v>3</v>
      </c>
      <c r="C221" s="348">
        <v>6</v>
      </c>
      <c r="D221" s="348">
        <v>3</v>
      </c>
      <c r="E221" s="348" t="s">
        <v>578</v>
      </c>
      <c r="F221" s="349" t="s">
        <v>740</v>
      </c>
      <c r="G221" s="350"/>
      <c r="H221" s="350"/>
      <c r="I221" s="350"/>
      <c r="J221" s="350"/>
      <c r="K221" s="350"/>
      <c r="L221" s="350"/>
      <c r="M221" s="350"/>
      <c r="N221" s="351">
        <f t="shared" ref="N221:N222" si="113">SUBTOTAL(9,G221:M221)</f>
        <v>0</v>
      </c>
      <c r="O221" s="354">
        <f t="shared" ref="O221:O222" si="114">IFERROR(N221/$N$18*100,"0.00")</f>
        <v>0</v>
      </c>
    </row>
    <row r="222" spans="1:15" ht="12.75" x14ac:dyDescent="0.2">
      <c r="A222" s="356">
        <v>2</v>
      </c>
      <c r="B222" s="348">
        <v>3</v>
      </c>
      <c r="C222" s="348">
        <v>6</v>
      </c>
      <c r="D222" s="348">
        <v>3</v>
      </c>
      <c r="E222" s="348" t="s">
        <v>580</v>
      </c>
      <c r="F222" s="349" t="s">
        <v>741</v>
      </c>
      <c r="G222" s="350"/>
      <c r="H222" s="350"/>
      <c r="I222" s="350"/>
      <c r="J222" s="350"/>
      <c r="K222" s="350"/>
      <c r="L222" s="350"/>
      <c r="M222" s="350">
        <v>0</v>
      </c>
      <c r="N222" s="351">
        <f t="shared" si="113"/>
        <v>0</v>
      </c>
      <c r="O222" s="354">
        <f t="shared" si="114"/>
        <v>0</v>
      </c>
    </row>
    <row r="223" spans="1:15" ht="12.75" x14ac:dyDescent="0.2">
      <c r="A223" s="343">
        <v>2</v>
      </c>
      <c r="B223" s="344">
        <v>3</v>
      </c>
      <c r="C223" s="344">
        <v>6</v>
      </c>
      <c r="D223" s="344">
        <v>4</v>
      </c>
      <c r="E223" s="344"/>
      <c r="F223" s="355" t="s">
        <v>742</v>
      </c>
      <c r="G223" s="357">
        <f>+G224</f>
        <v>0</v>
      </c>
      <c r="H223" s="357">
        <f t="shared" ref="H223:O223" si="115">+H224</f>
        <v>0</v>
      </c>
      <c r="I223" s="357">
        <f t="shared" si="115"/>
        <v>0</v>
      </c>
      <c r="J223" s="357">
        <f t="shared" si="115"/>
        <v>0</v>
      </c>
      <c r="K223" s="357">
        <f t="shared" si="115"/>
        <v>0</v>
      </c>
      <c r="L223" s="357">
        <f t="shared" si="115"/>
        <v>0</v>
      </c>
      <c r="M223" s="357">
        <f t="shared" si="115"/>
        <v>0</v>
      </c>
      <c r="N223" s="357">
        <f t="shared" si="115"/>
        <v>0</v>
      </c>
      <c r="O223" s="346">
        <f t="shared" si="115"/>
        <v>0</v>
      </c>
    </row>
    <row r="224" spans="1:15" ht="12.75" x14ac:dyDescent="0.2">
      <c r="A224" s="356">
        <v>2</v>
      </c>
      <c r="B224" s="348">
        <v>3</v>
      </c>
      <c r="C224" s="348">
        <v>6</v>
      </c>
      <c r="D224" s="348">
        <v>4</v>
      </c>
      <c r="E224" s="348" t="s">
        <v>598</v>
      </c>
      <c r="F224" s="349" t="s">
        <v>743</v>
      </c>
      <c r="G224" s="350"/>
      <c r="H224" s="350"/>
      <c r="I224" s="350"/>
      <c r="J224" s="350"/>
      <c r="K224" s="350"/>
      <c r="L224" s="350"/>
      <c r="M224" s="350">
        <v>0</v>
      </c>
      <c r="N224" s="351">
        <f>SUBTOTAL(9,G224:M224)</f>
        <v>0</v>
      </c>
      <c r="O224" s="352">
        <f>IFERROR(N224/$N$18*100,"0.00")</f>
        <v>0</v>
      </c>
    </row>
    <row r="225" spans="1:15" ht="12.75" x14ac:dyDescent="0.2">
      <c r="A225" s="340">
        <v>2</v>
      </c>
      <c r="B225" s="341">
        <v>3</v>
      </c>
      <c r="C225" s="341">
        <v>7</v>
      </c>
      <c r="D225" s="341"/>
      <c r="E225" s="341"/>
      <c r="F225" s="258" t="s">
        <v>744</v>
      </c>
      <c r="G225" s="342">
        <f>+G226+G233</f>
        <v>0</v>
      </c>
      <c r="H225" s="342">
        <f t="shared" ref="H225:O225" si="116">+H226+H233</f>
        <v>11447500</v>
      </c>
      <c r="I225" s="342">
        <f t="shared" si="116"/>
        <v>11447500</v>
      </c>
      <c r="J225" s="342">
        <f t="shared" si="116"/>
        <v>0</v>
      </c>
      <c r="K225" s="342">
        <f t="shared" si="116"/>
        <v>0</v>
      </c>
      <c r="L225" s="342">
        <f t="shared" si="116"/>
        <v>0</v>
      </c>
      <c r="M225" s="342">
        <f t="shared" si="116"/>
        <v>25775000</v>
      </c>
      <c r="N225" s="342">
        <f t="shared" si="116"/>
        <v>25775000</v>
      </c>
      <c r="O225" s="342">
        <f t="shared" si="116"/>
        <v>7.1369527656668019</v>
      </c>
    </row>
    <row r="226" spans="1:15" ht="12.75" x14ac:dyDescent="0.2">
      <c r="A226" s="343">
        <v>2</v>
      </c>
      <c r="B226" s="344">
        <v>3</v>
      </c>
      <c r="C226" s="344">
        <v>7</v>
      </c>
      <c r="D226" s="344">
        <v>1</v>
      </c>
      <c r="E226" s="344"/>
      <c r="F226" s="355" t="s">
        <v>745</v>
      </c>
      <c r="G226" s="357">
        <f>+G227+G228+G229+G230+G231+G232</f>
        <v>0</v>
      </c>
      <c r="H226" s="357">
        <f t="shared" ref="H226:O226" si="117">+H227+H228+H229+H230+H231+H232</f>
        <v>0</v>
      </c>
      <c r="I226" s="357">
        <f t="shared" si="117"/>
        <v>0</v>
      </c>
      <c r="J226" s="357">
        <f t="shared" si="117"/>
        <v>0</v>
      </c>
      <c r="K226" s="357">
        <f t="shared" si="117"/>
        <v>0</v>
      </c>
      <c r="L226" s="357">
        <f t="shared" si="117"/>
        <v>0</v>
      </c>
      <c r="M226" s="357">
        <f t="shared" si="117"/>
        <v>2130000</v>
      </c>
      <c r="N226" s="357">
        <f t="shared" si="117"/>
        <v>2130000</v>
      </c>
      <c r="O226" s="346">
        <f t="shared" si="117"/>
        <v>0.58978503941300831</v>
      </c>
    </row>
    <row r="227" spans="1:15" ht="12.75" x14ac:dyDescent="0.2">
      <c r="A227" s="356">
        <v>2</v>
      </c>
      <c r="B227" s="348">
        <v>3</v>
      </c>
      <c r="C227" s="348">
        <v>7</v>
      </c>
      <c r="D227" s="348">
        <v>1</v>
      </c>
      <c r="E227" s="348" t="s">
        <v>574</v>
      </c>
      <c r="F227" s="349" t="s">
        <v>746</v>
      </c>
      <c r="G227" s="350"/>
      <c r="H227" s="350"/>
      <c r="I227" s="350"/>
      <c r="J227" s="350"/>
      <c r="K227" s="350"/>
      <c r="L227" s="350"/>
      <c r="M227" s="350">
        <v>900000</v>
      </c>
      <c r="N227" s="351">
        <f>SUBTOTAL(9,G227:M227)</f>
        <v>900000</v>
      </c>
      <c r="O227" s="352">
        <f>IFERROR(N227/$N$18*100,"0.00")</f>
        <v>0.24920494623084857</v>
      </c>
    </row>
    <row r="228" spans="1:15" ht="12.75" x14ac:dyDescent="0.2">
      <c r="A228" s="356">
        <v>2</v>
      </c>
      <c r="B228" s="348">
        <v>3</v>
      </c>
      <c r="C228" s="348">
        <v>7</v>
      </c>
      <c r="D228" s="348">
        <v>1</v>
      </c>
      <c r="E228" s="348" t="s">
        <v>576</v>
      </c>
      <c r="F228" s="349" t="s">
        <v>747</v>
      </c>
      <c r="G228" s="350"/>
      <c r="H228" s="350"/>
      <c r="I228" s="350"/>
      <c r="J228" s="350"/>
      <c r="K228" s="350"/>
      <c r="L228" s="350"/>
      <c r="M228" s="350">
        <v>700000</v>
      </c>
      <c r="N228" s="351">
        <f t="shared" ref="N228:N237" si="118">SUBTOTAL(9,G228:M228)</f>
        <v>700000</v>
      </c>
      <c r="O228" s="352">
        <f t="shared" ref="O228:O237" si="119">IFERROR(N228/$N$18*100,"0.00")</f>
        <v>0.19382606929065999</v>
      </c>
    </row>
    <row r="229" spans="1:15" ht="12.75" x14ac:dyDescent="0.2">
      <c r="A229" s="356">
        <v>2</v>
      </c>
      <c r="B229" s="348">
        <v>3</v>
      </c>
      <c r="C229" s="348">
        <v>7</v>
      </c>
      <c r="D229" s="348">
        <v>1</v>
      </c>
      <c r="E229" s="348" t="s">
        <v>583</v>
      </c>
      <c r="F229" s="349" t="s">
        <v>748</v>
      </c>
      <c r="G229" s="350"/>
      <c r="H229" s="350"/>
      <c r="I229" s="350"/>
      <c r="J229" s="350"/>
      <c r="K229" s="350"/>
      <c r="L229" s="350"/>
      <c r="M229" s="350"/>
      <c r="N229" s="351">
        <f t="shared" si="118"/>
        <v>0</v>
      </c>
      <c r="O229" s="352">
        <f t="shared" si="119"/>
        <v>0</v>
      </c>
    </row>
    <row r="230" spans="1:15" ht="12.75" x14ac:dyDescent="0.2">
      <c r="A230" s="356">
        <v>2</v>
      </c>
      <c r="B230" s="348">
        <v>3</v>
      </c>
      <c r="C230" s="348">
        <v>7</v>
      </c>
      <c r="D230" s="348">
        <v>1</v>
      </c>
      <c r="E230" s="348" t="s">
        <v>598</v>
      </c>
      <c r="F230" s="349" t="s">
        <v>749</v>
      </c>
      <c r="G230" s="350"/>
      <c r="H230" s="350"/>
      <c r="I230" s="350"/>
      <c r="J230" s="350"/>
      <c r="K230" s="350"/>
      <c r="L230" s="350"/>
      <c r="M230" s="350">
        <v>300000</v>
      </c>
      <c r="N230" s="351">
        <f t="shared" si="118"/>
        <v>300000</v>
      </c>
      <c r="O230" s="352">
        <f t="shared" si="119"/>
        <v>8.3068315410282853E-2</v>
      </c>
    </row>
    <row r="231" spans="1:15" ht="12.75" x14ac:dyDescent="0.2">
      <c r="A231" s="356">
        <v>2</v>
      </c>
      <c r="B231" s="348">
        <v>3</v>
      </c>
      <c r="C231" s="348">
        <v>7</v>
      </c>
      <c r="D231" s="348">
        <v>1</v>
      </c>
      <c r="E231" s="348" t="s">
        <v>578</v>
      </c>
      <c r="F231" s="349" t="s">
        <v>750</v>
      </c>
      <c r="G231" s="350"/>
      <c r="H231" s="350"/>
      <c r="I231" s="350"/>
      <c r="J231" s="350"/>
      <c r="K231" s="350"/>
      <c r="L231" s="350"/>
      <c r="M231" s="350">
        <v>30000</v>
      </c>
      <c r="N231" s="351">
        <f t="shared" si="118"/>
        <v>30000</v>
      </c>
      <c r="O231" s="352">
        <f t="shared" si="119"/>
        <v>8.3068315410282853E-3</v>
      </c>
    </row>
    <row r="232" spans="1:15" ht="12.75" x14ac:dyDescent="0.2">
      <c r="A232" s="356">
        <v>2</v>
      </c>
      <c r="B232" s="348">
        <v>3</v>
      </c>
      <c r="C232" s="348">
        <v>7</v>
      </c>
      <c r="D232" s="348">
        <v>1</v>
      </c>
      <c r="E232" s="348" t="s">
        <v>580</v>
      </c>
      <c r="F232" s="349" t="s">
        <v>751</v>
      </c>
      <c r="G232" s="350"/>
      <c r="H232" s="350"/>
      <c r="I232" s="350"/>
      <c r="J232" s="350"/>
      <c r="K232" s="350"/>
      <c r="L232" s="350"/>
      <c r="M232" s="350">
        <v>200000</v>
      </c>
      <c r="N232" s="351">
        <f t="shared" si="118"/>
        <v>200000</v>
      </c>
      <c r="O232" s="352">
        <f t="shared" si="119"/>
        <v>5.5378876940188566E-2</v>
      </c>
    </row>
    <row r="233" spans="1:15" ht="12.75" x14ac:dyDescent="0.2">
      <c r="A233" s="343">
        <v>2</v>
      </c>
      <c r="B233" s="344">
        <v>3</v>
      </c>
      <c r="C233" s="344">
        <v>7</v>
      </c>
      <c r="D233" s="344">
        <v>2</v>
      </c>
      <c r="E233" s="344"/>
      <c r="F233" s="355" t="s">
        <v>752</v>
      </c>
      <c r="G233" s="357">
        <f>+G234+G235+G236+G237</f>
        <v>0</v>
      </c>
      <c r="H233" s="357">
        <f t="shared" ref="H233:O233" si="120">+H234+H235+H236+H237</f>
        <v>11447500</v>
      </c>
      <c r="I233" s="357">
        <f t="shared" si="120"/>
        <v>11447500</v>
      </c>
      <c r="J233" s="357">
        <f t="shared" si="120"/>
        <v>0</v>
      </c>
      <c r="K233" s="357">
        <f t="shared" si="120"/>
        <v>0</v>
      </c>
      <c r="L233" s="357">
        <f t="shared" si="120"/>
        <v>0</v>
      </c>
      <c r="M233" s="357">
        <f t="shared" si="120"/>
        <v>23645000</v>
      </c>
      <c r="N233" s="357">
        <f t="shared" si="120"/>
        <v>23645000</v>
      </c>
      <c r="O233" s="346">
        <f t="shared" si="120"/>
        <v>6.547167726253794</v>
      </c>
    </row>
    <row r="234" spans="1:15" ht="12.75" x14ac:dyDescent="0.2">
      <c r="A234" s="347">
        <v>2</v>
      </c>
      <c r="B234" s="348">
        <v>3</v>
      </c>
      <c r="C234" s="348">
        <v>7</v>
      </c>
      <c r="D234" s="348">
        <v>2</v>
      </c>
      <c r="E234" s="348" t="s">
        <v>576</v>
      </c>
      <c r="F234" s="349" t="s">
        <v>753</v>
      </c>
      <c r="G234" s="350"/>
      <c r="H234" s="350"/>
      <c r="I234" s="350"/>
      <c r="J234" s="350"/>
      <c r="K234" s="350"/>
      <c r="L234" s="350"/>
      <c r="M234" s="350"/>
      <c r="N234" s="351">
        <f t="shared" si="118"/>
        <v>0</v>
      </c>
      <c r="O234" s="352">
        <f t="shared" si="119"/>
        <v>0</v>
      </c>
    </row>
    <row r="235" spans="1:15" ht="12.75" x14ac:dyDescent="0.2">
      <c r="A235" s="347">
        <v>2</v>
      </c>
      <c r="B235" s="348">
        <v>3</v>
      </c>
      <c r="C235" s="348">
        <v>7</v>
      </c>
      <c r="D235" s="348">
        <v>2</v>
      </c>
      <c r="E235" s="348" t="s">
        <v>583</v>
      </c>
      <c r="F235" s="349" t="s">
        <v>754</v>
      </c>
      <c r="G235" s="350"/>
      <c r="H235" s="350">
        <v>11447500</v>
      </c>
      <c r="I235" s="350">
        <v>11447500</v>
      </c>
      <c r="J235" s="350"/>
      <c r="K235" s="350"/>
      <c r="L235" s="350"/>
      <c r="M235" s="350">
        <f>H235+I235</f>
        <v>22895000</v>
      </c>
      <c r="N235" s="351">
        <f>M235</f>
        <v>22895000</v>
      </c>
      <c r="O235" s="352">
        <f t="shared" si="119"/>
        <v>6.3394969377280868</v>
      </c>
    </row>
    <row r="236" spans="1:15" ht="12.75" x14ac:dyDescent="0.2">
      <c r="A236" s="347">
        <v>2</v>
      </c>
      <c r="B236" s="348">
        <v>3</v>
      </c>
      <c r="C236" s="348">
        <v>7</v>
      </c>
      <c r="D236" s="348">
        <v>2</v>
      </c>
      <c r="E236" s="348" t="s">
        <v>578</v>
      </c>
      <c r="F236" s="349" t="s">
        <v>755</v>
      </c>
      <c r="G236" s="350"/>
      <c r="H236" s="350"/>
      <c r="I236" s="350"/>
      <c r="J236" s="350"/>
      <c r="K236" s="350"/>
      <c r="L236" s="350"/>
      <c r="M236" s="350">
        <v>100000</v>
      </c>
      <c r="N236" s="351">
        <f t="shared" si="118"/>
        <v>100000</v>
      </c>
      <c r="O236" s="352">
        <f t="shared" si="119"/>
        <v>2.7689438470094283E-2</v>
      </c>
    </row>
    <row r="237" spans="1:15" ht="12.75" x14ac:dyDescent="0.2">
      <c r="A237" s="362">
        <v>2</v>
      </c>
      <c r="B237" s="363">
        <v>3</v>
      </c>
      <c r="C237" s="363">
        <v>7</v>
      </c>
      <c r="D237" s="363">
        <v>2</v>
      </c>
      <c r="E237" s="363" t="s">
        <v>580</v>
      </c>
      <c r="F237" s="260" t="s">
        <v>756</v>
      </c>
      <c r="G237" s="350"/>
      <c r="H237" s="350"/>
      <c r="I237" s="350"/>
      <c r="J237" s="350"/>
      <c r="K237" s="350"/>
      <c r="L237" s="350"/>
      <c r="M237" s="350">
        <v>650000</v>
      </c>
      <c r="N237" s="351">
        <f t="shared" si="118"/>
        <v>650000</v>
      </c>
      <c r="O237" s="352">
        <f t="shared" si="119"/>
        <v>0.17998135005561286</v>
      </c>
    </row>
    <row r="238" spans="1:15" ht="12.75" x14ac:dyDescent="0.2">
      <c r="A238" s="340">
        <v>2</v>
      </c>
      <c r="B238" s="341">
        <v>3</v>
      </c>
      <c r="C238" s="341">
        <v>9</v>
      </c>
      <c r="D238" s="341"/>
      <c r="E238" s="341"/>
      <c r="F238" s="258" t="s">
        <v>757</v>
      </c>
      <c r="G238" s="342">
        <f>+G239+G242+G245+G247+G249+G251+G253</f>
        <v>342857.15</v>
      </c>
      <c r="H238" s="342">
        <f t="shared" ref="H238:O238" si="121">+H239+H242+H245+H247+H249+H251+H253</f>
        <v>4606500.9000000004</v>
      </c>
      <c r="I238" s="342">
        <f t="shared" si="121"/>
        <v>4606500.8899999997</v>
      </c>
      <c r="J238" s="342">
        <f t="shared" si="121"/>
        <v>4606500.8899999997</v>
      </c>
      <c r="K238" s="342">
        <f t="shared" si="121"/>
        <v>4606500.8899999997</v>
      </c>
      <c r="L238" s="342">
        <f t="shared" si="121"/>
        <v>342857.14</v>
      </c>
      <c r="M238" s="342">
        <f t="shared" si="121"/>
        <v>7217857.1400000006</v>
      </c>
      <c r="N238" s="342">
        <f t="shared" si="121"/>
        <v>26329575</v>
      </c>
      <c r="O238" s="342">
        <f t="shared" si="121"/>
        <v>7.2905114690623281</v>
      </c>
    </row>
    <row r="239" spans="1:15" ht="12.75" x14ac:dyDescent="0.2">
      <c r="A239" s="343">
        <v>2</v>
      </c>
      <c r="B239" s="344">
        <v>3</v>
      </c>
      <c r="C239" s="344">
        <v>9</v>
      </c>
      <c r="D239" s="344">
        <v>1</v>
      </c>
      <c r="E239" s="344"/>
      <c r="F239" s="355" t="s">
        <v>758</v>
      </c>
      <c r="G239" s="357">
        <f>+G240+G241</f>
        <v>342857.15</v>
      </c>
      <c r="H239" s="357">
        <f t="shared" ref="H239:O239" si="122">+H240+H241</f>
        <v>342857.15</v>
      </c>
      <c r="I239" s="357">
        <f t="shared" si="122"/>
        <v>342857.14</v>
      </c>
      <c r="J239" s="357">
        <f t="shared" si="122"/>
        <v>342857.14</v>
      </c>
      <c r="K239" s="357">
        <f t="shared" si="122"/>
        <v>342857.14</v>
      </c>
      <c r="L239" s="357">
        <f t="shared" si="122"/>
        <v>342857.14</v>
      </c>
      <c r="M239" s="357">
        <f t="shared" si="122"/>
        <v>342857.14</v>
      </c>
      <c r="N239" s="357">
        <f t="shared" si="122"/>
        <v>2400000.0000000005</v>
      </c>
      <c r="O239" s="346">
        <f t="shared" si="122"/>
        <v>0.66454652328226294</v>
      </c>
    </row>
    <row r="240" spans="1:15" ht="12.75" x14ac:dyDescent="0.2">
      <c r="A240" s="356">
        <v>2</v>
      </c>
      <c r="B240" s="348">
        <v>3</v>
      </c>
      <c r="C240" s="348">
        <v>9</v>
      </c>
      <c r="D240" s="348">
        <v>1</v>
      </c>
      <c r="E240" s="348" t="s">
        <v>574</v>
      </c>
      <c r="F240" s="349" t="s">
        <v>759</v>
      </c>
      <c r="G240" s="351">
        <v>342857.15</v>
      </c>
      <c r="H240" s="351">
        <v>342857.15</v>
      </c>
      <c r="I240" s="351">
        <v>342857.14</v>
      </c>
      <c r="J240" s="351">
        <v>342857.14</v>
      </c>
      <c r="K240" s="351">
        <v>342857.14</v>
      </c>
      <c r="L240" s="351">
        <v>342857.14</v>
      </c>
      <c r="M240" s="351">
        <v>342857.14</v>
      </c>
      <c r="N240" s="351">
        <f t="shared" ref="N240:N244" si="123">SUBTOTAL(9,G240:M240)</f>
        <v>2400000.0000000005</v>
      </c>
      <c r="O240" s="352">
        <f t="shared" ref="O240:O244" si="124">IFERROR(N240/$N$18*100,"0.00")</f>
        <v>0.66454652328226294</v>
      </c>
    </row>
    <row r="241" spans="1:15" ht="12.75" x14ac:dyDescent="0.2">
      <c r="A241" s="356">
        <v>2</v>
      </c>
      <c r="B241" s="348">
        <v>3</v>
      </c>
      <c r="C241" s="348">
        <v>9</v>
      </c>
      <c r="D241" s="348">
        <v>1</v>
      </c>
      <c r="E241" s="348" t="s">
        <v>576</v>
      </c>
      <c r="F241" s="349" t="s">
        <v>760</v>
      </c>
      <c r="G241" s="351"/>
      <c r="H241" s="351"/>
      <c r="I241" s="351"/>
      <c r="J241" s="351"/>
      <c r="K241" s="351"/>
      <c r="L241" s="351"/>
      <c r="M241" s="351"/>
      <c r="N241" s="351">
        <f t="shared" si="123"/>
        <v>0</v>
      </c>
      <c r="O241" s="352">
        <f t="shared" si="124"/>
        <v>0</v>
      </c>
    </row>
    <row r="242" spans="1:15" ht="12.75" x14ac:dyDescent="0.2">
      <c r="A242" s="343">
        <v>2</v>
      </c>
      <c r="B242" s="344">
        <v>3</v>
      </c>
      <c r="C242" s="344">
        <v>9</v>
      </c>
      <c r="D242" s="344">
        <v>2</v>
      </c>
      <c r="E242" s="344"/>
      <c r="F242" s="355" t="s">
        <v>761</v>
      </c>
      <c r="G242" s="357">
        <f>+G243+G244</f>
        <v>0</v>
      </c>
      <c r="H242" s="357">
        <f t="shared" ref="H242:O242" si="125">+H243+H244</f>
        <v>0</v>
      </c>
      <c r="I242" s="357">
        <f t="shared" si="125"/>
        <v>0</v>
      </c>
      <c r="J242" s="357">
        <f t="shared" si="125"/>
        <v>0</v>
      </c>
      <c r="K242" s="357">
        <f t="shared" si="125"/>
        <v>0</v>
      </c>
      <c r="L242" s="357">
        <f t="shared" si="125"/>
        <v>0</v>
      </c>
      <c r="M242" s="357">
        <f t="shared" si="125"/>
        <v>3000000</v>
      </c>
      <c r="N242" s="357">
        <f t="shared" si="125"/>
        <v>3000000</v>
      </c>
      <c r="O242" s="346">
        <f t="shared" si="125"/>
        <v>0.83068315410282856</v>
      </c>
    </row>
    <row r="243" spans="1:15" ht="12.75" x14ac:dyDescent="0.2">
      <c r="A243" s="356">
        <v>2</v>
      </c>
      <c r="B243" s="348">
        <v>3</v>
      </c>
      <c r="C243" s="348">
        <v>9</v>
      </c>
      <c r="D243" s="348">
        <v>2</v>
      </c>
      <c r="E243" s="348" t="s">
        <v>574</v>
      </c>
      <c r="F243" s="349" t="s">
        <v>762</v>
      </c>
      <c r="G243" s="350"/>
      <c r="H243" s="350"/>
      <c r="I243" s="350"/>
      <c r="J243" s="350"/>
      <c r="K243" s="350"/>
      <c r="L243" s="350"/>
      <c r="M243" s="350">
        <v>3000000</v>
      </c>
      <c r="N243" s="351">
        <f t="shared" si="123"/>
        <v>3000000</v>
      </c>
      <c r="O243" s="352">
        <f t="shared" si="124"/>
        <v>0.83068315410282856</v>
      </c>
    </row>
    <row r="244" spans="1:15" ht="12.75" x14ac:dyDescent="0.2">
      <c r="A244" s="356">
        <v>2</v>
      </c>
      <c r="B244" s="348">
        <v>3</v>
      </c>
      <c r="C244" s="348">
        <v>9</v>
      </c>
      <c r="D244" s="348">
        <v>2</v>
      </c>
      <c r="E244" s="348" t="s">
        <v>576</v>
      </c>
      <c r="F244" s="349" t="s">
        <v>763</v>
      </c>
      <c r="G244" s="350"/>
      <c r="H244" s="350"/>
      <c r="I244" s="350"/>
      <c r="J244" s="350"/>
      <c r="K244" s="350"/>
      <c r="L244" s="350"/>
      <c r="M244" s="350"/>
      <c r="N244" s="351">
        <f t="shared" si="123"/>
        <v>0</v>
      </c>
      <c r="O244" s="352">
        <f t="shared" si="124"/>
        <v>0</v>
      </c>
    </row>
    <row r="245" spans="1:15" ht="12.75" x14ac:dyDescent="0.2">
      <c r="A245" s="343">
        <v>2</v>
      </c>
      <c r="B245" s="344">
        <v>3</v>
      </c>
      <c r="C245" s="344">
        <v>9</v>
      </c>
      <c r="D245" s="344">
        <v>3</v>
      </c>
      <c r="E245" s="344"/>
      <c r="F245" s="355" t="s">
        <v>764</v>
      </c>
      <c r="G245" s="357">
        <f>+G246</f>
        <v>0</v>
      </c>
      <c r="H245" s="357">
        <f t="shared" ref="H245:O245" si="126">+H246</f>
        <v>4263643.75</v>
      </c>
      <c r="I245" s="357">
        <f t="shared" si="126"/>
        <v>4263643.75</v>
      </c>
      <c r="J245" s="357">
        <f t="shared" si="126"/>
        <v>4263643.75</v>
      </c>
      <c r="K245" s="357">
        <f t="shared" si="126"/>
        <v>4263643.75</v>
      </c>
      <c r="L245" s="357">
        <f t="shared" si="126"/>
        <v>0</v>
      </c>
      <c r="M245" s="357">
        <f t="shared" si="126"/>
        <v>0</v>
      </c>
      <c r="N245" s="357">
        <f t="shared" si="126"/>
        <v>17054575</v>
      </c>
      <c r="O245" s="346">
        <f t="shared" si="126"/>
        <v>4.7223160509610826</v>
      </c>
    </row>
    <row r="246" spans="1:15" ht="12.75" x14ac:dyDescent="0.2">
      <c r="A246" s="356">
        <v>2</v>
      </c>
      <c r="B246" s="348">
        <v>3</v>
      </c>
      <c r="C246" s="348">
        <v>9</v>
      </c>
      <c r="D246" s="348">
        <v>3</v>
      </c>
      <c r="E246" s="348" t="s">
        <v>574</v>
      </c>
      <c r="F246" s="349" t="s">
        <v>764</v>
      </c>
      <c r="G246" s="350"/>
      <c r="H246" s="350">
        <v>4263643.75</v>
      </c>
      <c r="I246" s="350">
        <v>4263643.75</v>
      </c>
      <c r="J246" s="350">
        <v>4263643.75</v>
      </c>
      <c r="K246" s="350">
        <v>4263643.75</v>
      </c>
      <c r="L246" s="350"/>
      <c r="M246" s="350">
        <v>0</v>
      </c>
      <c r="N246" s="351">
        <f>SUBTOTAL(9,G246:M246)</f>
        <v>17054575</v>
      </c>
      <c r="O246" s="352">
        <f>IFERROR(N246/$N$18*100,"0.00")</f>
        <v>4.7223160509610826</v>
      </c>
    </row>
    <row r="247" spans="1:15" ht="12.75" x14ac:dyDescent="0.2">
      <c r="A247" s="343">
        <v>2</v>
      </c>
      <c r="B247" s="344">
        <v>3</v>
      </c>
      <c r="C247" s="344">
        <v>9</v>
      </c>
      <c r="D247" s="344">
        <v>5</v>
      </c>
      <c r="E247" s="344"/>
      <c r="F247" s="355" t="s">
        <v>765</v>
      </c>
      <c r="G247" s="357">
        <f>+G248</f>
        <v>0</v>
      </c>
      <c r="H247" s="357">
        <f t="shared" ref="H247:O247" si="127">+H248</f>
        <v>0</v>
      </c>
      <c r="I247" s="357">
        <f t="shared" si="127"/>
        <v>0</v>
      </c>
      <c r="J247" s="357">
        <f t="shared" si="127"/>
        <v>0</v>
      </c>
      <c r="K247" s="357">
        <f t="shared" si="127"/>
        <v>0</v>
      </c>
      <c r="L247" s="357">
        <f t="shared" si="127"/>
        <v>0</v>
      </c>
      <c r="M247" s="357">
        <f t="shared" si="127"/>
        <v>850000</v>
      </c>
      <c r="N247" s="357">
        <f t="shared" si="127"/>
        <v>850000</v>
      </c>
      <c r="O247" s="346">
        <f t="shared" si="127"/>
        <v>0.23536022699580139</v>
      </c>
    </row>
    <row r="248" spans="1:15" ht="12.75" x14ac:dyDescent="0.2">
      <c r="A248" s="356">
        <v>2</v>
      </c>
      <c r="B248" s="348">
        <v>3</v>
      </c>
      <c r="C248" s="348">
        <v>9</v>
      </c>
      <c r="D248" s="348">
        <v>5</v>
      </c>
      <c r="E248" s="348" t="s">
        <v>574</v>
      </c>
      <c r="F248" s="349" t="s">
        <v>765</v>
      </c>
      <c r="G248" s="350"/>
      <c r="H248" s="350"/>
      <c r="I248" s="350"/>
      <c r="J248" s="350"/>
      <c r="K248" s="350"/>
      <c r="L248" s="350"/>
      <c r="M248" s="350">
        <v>850000</v>
      </c>
      <c r="N248" s="351">
        <f>SUBTOTAL(9,G248:M248)</f>
        <v>850000</v>
      </c>
      <c r="O248" s="352">
        <f>IFERROR(N248/$N$18*100,"0.00")</f>
        <v>0.23536022699580139</v>
      </c>
    </row>
    <row r="249" spans="1:15" ht="12.75" x14ac:dyDescent="0.2">
      <c r="A249" s="343">
        <v>2</v>
      </c>
      <c r="B249" s="344">
        <v>3</v>
      </c>
      <c r="C249" s="344">
        <v>9</v>
      </c>
      <c r="D249" s="344">
        <v>6</v>
      </c>
      <c r="E249" s="344"/>
      <c r="F249" s="355" t="s">
        <v>766</v>
      </c>
      <c r="G249" s="357">
        <f>+G250</f>
        <v>0</v>
      </c>
      <c r="H249" s="357">
        <f t="shared" ref="H249:O249" si="128">+H250</f>
        <v>0</v>
      </c>
      <c r="I249" s="357">
        <f t="shared" si="128"/>
        <v>0</v>
      </c>
      <c r="J249" s="357">
        <f t="shared" si="128"/>
        <v>0</v>
      </c>
      <c r="K249" s="357">
        <f t="shared" si="128"/>
        <v>0</v>
      </c>
      <c r="L249" s="357">
        <f t="shared" si="128"/>
        <v>0</v>
      </c>
      <c r="M249" s="357">
        <f t="shared" si="128"/>
        <v>1525000</v>
      </c>
      <c r="N249" s="357">
        <f t="shared" si="128"/>
        <v>1525000</v>
      </c>
      <c r="O249" s="346">
        <f t="shared" si="128"/>
        <v>0.42226393666893786</v>
      </c>
    </row>
    <row r="250" spans="1:15" ht="12.75" x14ac:dyDescent="0.2">
      <c r="A250" s="356">
        <v>2</v>
      </c>
      <c r="B250" s="348">
        <v>3</v>
      </c>
      <c r="C250" s="348">
        <v>9</v>
      </c>
      <c r="D250" s="348">
        <v>6</v>
      </c>
      <c r="E250" s="348" t="s">
        <v>574</v>
      </c>
      <c r="F250" s="349" t="s">
        <v>766</v>
      </c>
      <c r="G250" s="350"/>
      <c r="H250" s="350"/>
      <c r="I250" s="350"/>
      <c r="J250" s="350"/>
      <c r="K250" s="350"/>
      <c r="L250" s="350"/>
      <c r="M250" s="350">
        <v>1525000</v>
      </c>
      <c r="N250" s="351">
        <f>SUBTOTAL(9,G250:M250)</f>
        <v>1525000</v>
      </c>
      <c r="O250" s="352">
        <f>IFERROR(N250/$N$18*100,"0.00")</f>
        <v>0.42226393666893786</v>
      </c>
    </row>
    <row r="251" spans="1:15" ht="12.75" x14ac:dyDescent="0.2">
      <c r="A251" s="343">
        <v>2</v>
      </c>
      <c r="B251" s="344">
        <v>3</v>
      </c>
      <c r="C251" s="344">
        <v>9</v>
      </c>
      <c r="D251" s="344">
        <v>8</v>
      </c>
      <c r="E251" s="344"/>
      <c r="F251" s="355" t="s">
        <v>767</v>
      </c>
      <c r="G251" s="357">
        <f>+G252</f>
        <v>0</v>
      </c>
      <c r="H251" s="357">
        <f t="shared" ref="H251:O251" si="129">+H252</f>
        <v>0</v>
      </c>
      <c r="I251" s="357">
        <f t="shared" si="129"/>
        <v>0</v>
      </c>
      <c r="J251" s="357">
        <f t="shared" si="129"/>
        <v>0</v>
      </c>
      <c r="K251" s="357">
        <f t="shared" si="129"/>
        <v>0</v>
      </c>
      <c r="L251" s="357">
        <f t="shared" si="129"/>
        <v>0</v>
      </c>
      <c r="M251" s="357">
        <f t="shared" si="129"/>
        <v>1400000</v>
      </c>
      <c r="N251" s="357">
        <f t="shared" si="129"/>
        <v>1400000</v>
      </c>
      <c r="O251" s="346">
        <f t="shared" si="129"/>
        <v>0.38765213858131997</v>
      </c>
    </row>
    <row r="252" spans="1:15" ht="12.75" x14ac:dyDescent="0.2">
      <c r="A252" s="356">
        <v>2</v>
      </c>
      <c r="B252" s="348">
        <v>3</v>
      </c>
      <c r="C252" s="348">
        <v>9</v>
      </c>
      <c r="D252" s="348">
        <v>8</v>
      </c>
      <c r="E252" s="348" t="s">
        <v>574</v>
      </c>
      <c r="F252" s="349" t="s">
        <v>767</v>
      </c>
      <c r="G252" s="350"/>
      <c r="H252" s="350"/>
      <c r="I252" s="350"/>
      <c r="J252" s="350"/>
      <c r="K252" s="350"/>
      <c r="L252" s="350"/>
      <c r="M252" s="350">
        <v>1400000</v>
      </c>
      <c r="N252" s="351">
        <f>SUBTOTAL(9,G252:M252)</f>
        <v>1400000</v>
      </c>
      <c r="O252" s="352">
        <f>IFERROR(N252/$N$18*100,"0.00")</f>
        <v>0.38765213858131997</v>
      </c>
    </row>
    <row r="253" spans="1:15" ht="12.75" x14ac:dyDescent="0.2">
      <c r="A253" s="343">
        <v>2</v>
      </c>
      <c r="B253" s="344">
        <v>3</v>
      </c>
      <c r="C253" s="344">
        <v>9</v>
      </c>
      <c r="D253" s="344">
        <v>9</v>
      </c>
      <c r="E253" s="344"/>
      <c r="F253" s="355" t="s">
        <v>768</v>
      </c>
      <c r="G253" s="357">
        <f>+G254</f>
        <v>0</v>
      </c>
      <c r="H253" s="357">
        <f t="shared" ref="H253:O253" si="130">+H254</f>
        <v>0</v>
      </c>
      <c r="I253" s="357">
        <f t="shared" si="130"/>
        <v>0</v>
      </c>
      <c r="J253" s="357">
        <f t="shared" si="130"/>
        <v>0</v>
      </c>
      <c r="K253" s="357">
        <f t="shared" si="130"/>
        <v>0</v>
      </c>
      <c r="L253" s="357">
        <f t="shared" si="130"/>
        <v>0</v>
      </c>
      <c r="M253" s="357">
        <f t="shared" si="130"/>
        <v>100000</v>
      </c>
      <c r="N253" s="357">
        <f t="shared" si="130"/>
        <v>100000</v>
      </c>
      <c r="O253" s="346">
        <f t="shared" si="130"/>
        <v>2.7689438470094283E-2</v>
      </c>
    </row>
    <row r="254" spans="1:15" ht="12.75" x14ac:dyDescent="0.2">
      <c r="A254" s="356">
        <v>2</v>
      </c>
      <c r="B254" s="348">
        <v>3</v>
      </c>
      <c r="C254" s="348">
        <v>9</v>
      </c>
      <c r="D254" s="348">
        <v>9</v>
      </c>
      <c r="E254" s="348" t="s">
        <v>574</v>
      </c>
      <c r="F254" s="349" t="s">
        <v>768</v>
      </c>
      <c r="G254" s="350"/>
      <c r="H254" s="350"/>
      <c r="I254" s="350"/>
      <c r="J254" s="350"/>
      <c r="K254" s="350"/>
      <c r="L254" s="350"/>
      <c r="M254" s="350">
        <v>100000</v>
      </c>
      <c r="N254" s="351">
        <f>SUBTOTAL(9,G254:M254)</f>
        <v>100000</v>
      </c>
      <c r="O254" s="352">
        <f>IFERROR(N254/$N$18*100,"0.00")</f>
        <v>2.7689438470094283E-2</v>
      </c>
    </row>
    <row r="255" spans="1:15" ht="12.75" x14ac:dyDescent="0.2">
      <c r="A255" s="336">
        <v>2</v>
      </c>
      <c r="B255" s="337">
        <v>4</v>
      </c>
      <c r="C255" s="338"/>
      <c r="D255" s="338"/>
      <c r="E255" s="338"/>
      <c r="F255" s="257" t="s">
        <v>526</v>
      </c>
      <c r="G255" s="339">
        <f>+G256+G264+G267</f>
        <v>0</v>
      </c>
      <c r="H255" s="339">
        <f t="shared" ref="H255:O255" si="131">+H256+H264+H267</f>
        <v>0</v>
      </c>
      <c r="I255" s="339">
        <f t="shared" si="131"/>
        <v>0</v>
      </c>
      <c r="J255" s="339">
        <f t="shared" si="131"/>
        <v>0</v>
      </c>
      <c r="K255" s="339">
        <f t="shared" si="131"/>
        <v>0</v>
      </c>
      <c r="L255" s="339">
        <f t="shared" si="131"/>
        <v>0</v>
      </c>
      <c r="M255" s="339">
        <f t="shared" si="131"/>
        <v>0</v>
      </c>
      <c r="N255" s="339">
        <f t="shared" si="131"/>
        <v>0</v>
      </c>
      <c r="O255" s="339">
        <f t="shared" si="131"/>
        <v>0</v>
      </c>
    </row>
    <row r="256" spans="1:15" ht="12.75" x14ac:dyDescent="0.2">
      <c r="A256" s="340">
        <v>2</v>
      </c>
      <c r="B256" s="341">
        <v>4</v>
      </c>
      <c r="C256" s="341">
        <v>1</v>
      </c>
      <c r="D256" s="341"/>
      <c r="E256" s="341"/>
      <c r="F256" s="258" t="s">
        <v>769</v>
      </c>
      <c r="G256" s="342">
        <f>+G257+G260+G262</f>
        <v>0</v>
      </c>
      <c r="H256" s="342">
        <f t="shared" ref="H256:O256" si="132">+H257+H260+H262</f>
        <v>0</v>
      </c>
      <c r="I256" s="342">
        <f t="shared" si="132"/>
        <v>0</v>
      </c>
      <c r="J256" s="342">
        <f t="shared" si="132"/>
        <v>0</v>
      </c>
      <c r="K256" s="342">
        <f t="shared" si="132"/>
        <v>0</v>
      </c>
      <c r="L256" s="342">
        <f t="shared" si="132"/>
        <v>0</v>
      </c>
      <c r="M256" s="342">
        <f t="shared" si="132"/>
        <v>0</v>
      </c>
      <c r="N256" s="342">
        <f t="shared" si="132"/>
        <v>0</v>
      </c>
      <c r="O256" s="342">
        <f t="shared" si="132"/>
        <v>0</v>
      </c>
    </row>
    <row r="257" spans="1:15" ht="12.75" x14ac:dyDescent="0.2">
      <c r="A257" s="343">
        <v>2</v>
      </c>
      <c r="B257" s="344">
        <v>4</v>
      </c>
      <c r="C257" s="344">
        <v>1</v>
      </c>
      <c r="D257" s="344">
        <v>2</v>
      </c>
      <c r="E257" s="344"/>
      <c r="F257" s="355" t="s">
        <v>770</v>
      </c>
      <c r="G257" s="357">
        <f>+G258+G259</f>
        <v>0</v>
      </c>
      <c r="H257" s="357">
        <f t="shared" ref="H257:O257" si="133">+H258+H259</f>
        <v>0</v>
      </c>
      <c r="I257" s="357">
        <f t="shared" si="133"/>
        <v>0</v>
      </c>
      <c r="J257" s="357">
        <f t="shared" si="133"/>
        <v>0</v>
      </c>
      <c r="K257" s="357">
        <f t="shared" si="133"/>
        <v>0</v>
      </c>
      <c r="L257" s="357">
        <f t="shared" si="133"/>
        <v>0</v>
      </c>
      <c r="M257" s="357">
        <f t="shared" si="133"/>
        <v>0</v>
      </c>
      <c r="N257" s="357">
        <f t="shared" si="133"/>
        <v>0</v>
      </c>
      <c r="O257" s="346">
        <f t="shared" si="133"/>
        <v>0</v>
      </c>
    </row>
    <row r="258" spans="1:15" ht="12.75" x14ac:dyDescent="0.2">
      <c r="A258" s="356">
        <v>2</v>
      </c>
      <c r="B258" s="348">
        <v>4</v>
      </c>
      <c r="C258" s="348">
        <v>1</v>
      </c>
      <c r="D258" s="348">
        <v>2</v>
      </c>
      <c r="E258" s="348" t="s">
        <v>574</v>
      </c>
      <c r="F258" s="262" t="s">
        <v>771</v>
      </c>
      <c r="G258" s="350"/>
      <c r="H258" s="350"/>
      <c r="I258" s="350"/>
      <c r="J258" s="350"/>
      <c r="K258" s="350"/>
      <c r="L258" s="350"/>
      <c r="M258" s="350"/>
      <c r="N258" s="351">
        <f>SUBTOTAL(9,G258:M258)</f>
        <v>0</v>
      </c>
      <c r="O258" s="352">
        <f>IFERROR(N258/$N$18*100,"0.00")</f>
        <v>0</v>
      </c>
    </row>
    <row r="259" spans="1:15" ht="12.75" x14ac:dyDescent="0.2">
      <c r="A259" s="356">
        <v>2</v>
      </c>
      <c r="B259" s="348">
        <v>4</v>
      </c>
      <c r="C259" s="348">
        <v>1</v>
      </c>
      <c r="D259" s="348">
        <v>2</v>
      </c>
      <c r="E259" s="348" t="s">
        <v>576</v>
      </c>
      <c r="F259" s="262" t="s">
        <v>772</v>
      </c>
      <c r="G259" s="350"/>
      <c r="H259" s="350"/>
      <c r="I259" s="350"/>
      <c r="J259" s="350"/>
      <c r="K259" s="350"/>
      <c r="L259" s="350"/>
      <c r="M259" s="350"/>
      <c r="N259" s="351">
        <f>SUBTOTAL(9,G259:M259)</f>
        <v>0</v>
      </c>
      <c r="O259" s="352">
        <f t="shared" ref="O259:O263" si="134">IFERROR(N259/$N$18*100,"0.00")</f>
        <v>0</v>
      </c>
    </row>
    <row r="260" spans="1:15" ht="12.75" x14ac:dyDescent="0.2">
      <c r="A260" s="359">
        <v>2</v>
      </c>
      <c r="B260" s="344">
        <v>4</v>
      </c>
      <c r="C260" s="344">
        <v>1</v>
      </c>
      <c r="D260" s="344">
        <v>5</v>
      </c>
      <c r="E260" s="344"/>
      <c r="F260" s="266" t="s">
        <v>773</v>
      </c>
      <c r="G260" s="345">
        <f>+G261</f>
        <v>0</v>
      </c>
      <c r="H260" s="345">
        <f t="shared" ref="H260:O265" si="135">+H261</f>
        <v>0</v>
      </c>
      <c r="I260" s="345">
        <f t="shared" si="135"/>
        <v>0</v>
      </c>
      <c r="J260" s="345">
        <f t="shared" si="135"/>
        <v>0</v>
      </c>
      <c r="K260" s="345">
        <f t="shared" si="135"/>
        <v>0</v>
      </c>
      <c r="L260" s="345">
        <f t="shared" si="135"/>
        <v>0</v>
      </c>
      <c r="M260" s="345">
        <f t="shared" si="135"/>
        <v>0</v>
      </c>
      <c r="N260" s="345">
        <f t="shared" si="135"/>
        <v>0</v>
      </c>
      <c r="O260" s="346">
        <f t="shared" si="135"/>
        <v>0</v>
      </c>
    </row>
    <row r="261" spans="1:15" ht="12.75" x14ac:dyDescent="0.2">
      <c r="A261" s="356">
        <v>2</v>
      </c>
      <c r="B261" s="348">
        <v>4</v>
      </c>
      <c r="C261" s="348">
        <v>1</v>
      </c>
      <c r="D261" s="348">
        <v>5</v>
      </c>
      <c r="E261" s="348" t="s">
        <v>574</v>
      </c>
      <c r="F261" s="262" t="s">
        <v>773</v>
      </c>
      <c r="G261" s="364"/>
      <c r="H261" s="364"/>
      <c r="I261" s="364"/>
      <c r="J261" s="364"/>
      <c r="K261" s="364"/>
      <c r="L261" s="364"/>
      <c r="M261" s="364"/>
      <c r="N261" s="353">
        <f>SUBTOTAL(9,G261:M261)</f>
        <v>0</v>
      </c>
      <c r="O261" s="352">
        <f t="shared" si="134"/>
        <v>0</v>
      </c>
    </row>
    <row r="262" spans="1:15" ht="12.75" x14ac:dyDescent="0.2">
      <c r="A262" s="343">
        <v>2</v>
      </c>
      <c r="B262" s="344">
        <v>4</v>
      </c>
      <c r="C262" s="344">
        <v>1</v>
      </c>
      <c r="D262" s="344">
        <v>6</v>
      </c>
      <c r="E262" s="348"/>
      <c r="F262" s="266" t="s">
        <v>774</v>
      </c>
      <c r="G262" s="357">
        <f>+G263</f>
        <v>0</v>
      </c>
      <c r="H262" s="357">
        <f t="shared" ref="H262:M262" si="136">+H263</f>
        <v>0</v>
      </c>
      <c r="I262" s="357">
        <f t="shared" si="136"/>
        <v>0</v>
      </c>
      <c r="J262" s="357">
        <f t="shared" si="136"/>
        <v>0</v>
      </c>
      <c r="K262" s="357">
        <f t="shared" si="136"/>
        <v>0</v>
      </c>
      <c r="L262" s="357">
        <f t="shared" si="136"/>
        <v>0</v>
      </c>
      <c r="M262" s="357">
        <f t="shared" si="136"/>
        <v>0</v>
      </c>
      <c r="N262" s="357">
        <f t="shared" si="135"/>
        <v>0</v>
      </c>
      <c r="O262" s="346">
        <f t="shared" si="135"/>
        <v>0</v>
      </c>
    </row>
    <row r="263" spans="1:15" ht="12.75" x14ac:dyDescent="0.2">
      <c r="A263" s="356">
        <v>2</v>
      </c>
      <c r="B263" s="348">
        <v>4</v>
      </c>
      <c r="C263" s="348">
        <v>1</v>
      </c>
      <c r="D263" s="348">
        <v>6</v>
      </c>
      <c r="E263" s="348" t="s">
        <v>574</v>
      </c>
      <c r="F263" s="262" t="s">
        <v>775</v>
      </c>
      <c r="G263" s="350"/>
      <c r="H263" s="350"/>
      <c r="I263" s="350"/>
      <c r="J263" s="350"/>
      <c r="K263" s="350"/>
      <c r="L263" s="350"/>
      <c r="M263" s="350"/>
      <c r="N263" s="351">
        <f>SUBTOTAL(9,G263:M263)</f>
        <v>0</v>
      </c>
      <c r="O263" s="352">
        <f t="shared" si="134"/>
        <v>0</v>
      </c>
    </row>
    <row r="264" spans="1:15" ht="12.75" x14ac:dyDescent="0.2">
      <c r="A264" s="340">
        <v>2</v>
      </c>
      <c r="B264" s="341">
        <v>4</v>
      </c>
      <c r="C264" s="341">
        <v>4</v>
      </c>
      <c r="D264" s="341"/>
      <c r="E264" s="341"/>
      <c r="F264" s="258" t="s">
        <v>776</v>
      </c>
      <c r="G264" s="342">
        <f>+G265</f>
        <v>0</v>
      </c>
      <c r="H264" s="342">
        <f t="shared" ref="H264:M265" si="137">+H265</f>
        <v>0</v>
      </c>
      <c r="I264" s="342">
        <f t="shared" si="137"/>
        <v>0</v>
      </c>
      <c r="J264" s="342">
        <f t="shared" si="137"/>
        <v>0</v>
      </c>
      <c r="K264" s="342">
        <f t="shared" si="137"/>
        <v>0</v>
      </c>
      <c r="L264" s="342">
        <f t="shared" si="137"/>
        <v>0</v>
      </c>
      <c r="M264" s="342">
        <f t="shared" si="137"/>
        <v>0</v>
      </c>
      <c r="N264" s="342">
        <f t="shared" si="135"/>
        <v>0</v>
      </c>
      <c r="O264" s="361">
        <f t="shared" si="135"/>
        <v>0</v>
      </c>
    </row>
    <row r="265" spans="1:15" ht="12.75" x14ac:dyDescent="0.2">
      <c r="A265" s="355">
        <v>2</v>
      </c>
      <c r="B265" s="344">
        <v>4</v>
      </c>
      <c r="C265" s="344">
        <v>4</v>
      </c>
      <c r="D265" s="344">
        <v>1</v>
      </c>
      <c r="E265" s="344"/>
      <c r="F265" s="266" t="s">
        <v>777</v>
      </c>
      <c r="G265" s="357">
        <f>+G266</f>
        <v>0</v>
      </c>
      <c r="H265" s="357">
        <f t="shared" si="137"/>
        <v>0</v>
      </c>
      <c r="I265" s="357">
        <f t="shared" si="137"/>
        <v>0</v>
      </c>
      <c r="J265" s="357">
        <f t="shared" si="137"/>
        <v>0</v>
      </c>
      <c r="K265" s="357">
        <f t="shared" si="137"/>
        <v>0</v>
      </c>
      <c r="L265" s="357">
        <f t="shared" si="137"/>
        <v>0</v>
      </c>
      <c r="M265" s="357">
        <f t="shared" si="137"/>
        <v>0</v>
      </c>
      <c r="N265" s="357">
        <f t="shared" si="135"/>
        <v>0</v>
      </c>
      <c r="O265" s="346">
        <f t="shared" si="135"/>
        <v>0</v>
      </c>
    </row>
    <row r="266" spans="1:15" ht="22.5" x14ac:dyDescent="0.2">
      <c r="A266" s="349">
        <v>2</v>
      </c>
      <c r="B266" s="348">
        <v>4</v>
      </c>
      <c r="C266" s="348">
        <v>4</v>
      </c>
      <c r="D266" s="348">
        <v>1</v>
      </c>
      <c r="E266" s="348" t="s">
        <v>583</v>
      </c>
      <c r="F266" s="262" t="s">
        <v>778</v>
      </c>
      <c r="G266" s="350"/>
      <c r="H266" s="350"/>
      <c r="I266" s="350"/>
      <c r="J266" s="350"/>
      <c r="K266" s="350"/>
      <c r="L266" s="350"/>
      <c r="M266" s="350"/>
      <c r="N266" s="351">
        <f>SUBTOTAL(9,G266:M266)</f>
        <v>0</v>
      </c>
      <c r="O266" s="352">
        <f>IFERROR(N266/$N$18*100,"0.00")</f>
        <v>0</v>
      </c>
    </row>
    <row r="267" spans="1:15" ht="12.75" x14ac:dyDescent="0.2">
      <c r="A267" s="340">
        <v>2</v>
      </c>
      <c r="B267" s="341">
        <v>4</v>
      </c>
      <c r="C267" s="341">
        <v>9</v>
      </c>
      <c r="D267" s="341"/>
      <c r="E267" s="341"/>
      <c r="F267" s="258" t="s">
        <v>779</v>
      </c>
      <c r="G267" s="342">
        <f>+G268+G270</f>
        <v>0</v>
      </c>
      <c r="H267" s="342">
        <f t="shared" ref="H267:O267" si="138">+H268+H270</f>
        <v>0</v>
      </c>
      <c r="I267" s="342">
        <f t="shared" si="138"/>
        <v>0</v>
      </c>
      <c r="J267" s="342">
        <f t="shared" si="138"/>
        <v>0</v>
      </c>
      <c r="K267" s="342">
        <f t="shared" si="138"/>
        <v>0</v>
      </c>
      <c r="L267" s="342">
        <f t="shared" si="138"/>
        <v>0</v>
      </c>
      <c r="M267" s="342">
        <f t="shared" si="138"/>
        <v>0</v>
      </c>
      <c r="N267" s="342">
        <f t="shared" si="138"/>
        <v>0</v>
      </c>
      <c r="O267" s="342">
        <f t="shared" si="138"/>
        <v>0</v>
      </c>
    </row>
    <row r="268" spans="1:15" ht="12.75" x14ac:dyDescent="0.2">
      <c r="A268" s="359">
        <v>2</v>
      </c>
      <c r="B268" s="344">
        <v>4</v>
      </c>
      <c r="C268" s="344">
        <v>9</v>
      </c>
      <c r="D268" s="344">
        <v>1</v>
      </c>
      <c r="E268" s="344"/>
      <c r="F268" s="266" t="s">
        <v>779</v>
      </c>
      <c r="G268" s="357">
        <f>+G269</f>
        <v>0</v>
      </c>
      <c r="H268" s="357">
        <f t="shared" ref="H268:O276" si="139">+H269</f>
        <v>0</v>
      </c>
      <c r="I268" s="357">
        <f t="shared" si="139"/>
        <v>0</v>
      </c>
      <c r="J268" s="357">
        <f t="shared" si="139"/>
        <v>0</v>
      </c>
      <c r="K268" s="357">
        <f t="shared" si="139"/>
        <v>0</v>
      </c>
      <c r="L268" s="357">
        <f t="shared" si="139"/>
        <v>0</v>
      </c>
      <c r="M268" s="357">
        <f t="shared" si="139"/>
        <v>0</v>
      </c>
      <c r="N268" s="357">
        <f t="shared" si="139"/>
        <v>0</v>
      </c>
      <c r="O268" s="346">
        <f t="shared" si="139"/>
        <v>0</v>
      </c>
    </row>
    <row r="269" spans="1:15" ht="12.75" x14ac:dyDescent="0.2">
      <c r="A269" s="356">
        <v>2</v>
      </c>
      <c r="B269" s="348">
        <v>4</v>
      </c>
      <c r="C269" s="348">
        <v>9</v>
      </c>
      <c r="D269" s="348">
        <v>1</v>
      </c>
      <c r="E269" s="348" t="s">
        <v>574</v>
      </c>
      <c r="F269" s="262" t="s">
        <v>779</v>
      </c>
      <c r="G269" s="350"/>
      <c r="H269" s="350"/>
      <c r="I269" s="350"/>
      <c r="J269" s="350"/>
      <c r="K269" s="350"/>
      <c r="L269" s="350"/>
      <c r="M269" s="350"/>
      <c r="N269" s="351">
        <f>SUBTOTAL(9,G269:M269)</f>
        <v>0</v>
      </c>
      <c r="O269" s="352">
        <f>IFERROR(N269/$N$18*100,"0.00")</f>
        <v>0</v>
      </c>
    </row>
    <row r="270" spans="1:15" ht="12.75" x14ac:dyDescent="0.2">
      <c r="A270" s="359">
        <v>2</v>
      </c>
      <c r="B270" s="344">
        <v>4</v>
      </c>
      <c r="C270" s="344">
        <v>9</v>
      </c>
      <c r="D270" s="344">
        <v>4</v>
      </c>
      <c r="E270" s="344"/>
      <c r="F270" s="266" t="s">
        <v>780</v>
      </c>
      <c r="G270" s="357">
        <f>+G271</f>
        <v>0</v>
      </c>
      <c r="H270" s="357">
        <f t="shared" ref="H270:M270" si="140">+H271</f>
        <v>0</v>
      </c>
      <c r="I270" s="357">
        <f t="shared" si="140"/>
        <v>0</v>
      </c>
      <c r="J270" s="357">
        <f t="shared" si="140"/>
        <v>0</v>
      </c>
      <c r="K270" s="357">
        <f t="shared" si="140"/>
        <v>0</v>
      </c>
      <c r="L270" s="357">
        <f t="shared" si="140"/>
        <v>0</v>
      </c>
      <c r="M270" s="357">
        <f t="shared" si="140"/>
        <v>0</v>
      </c>
      <c r="N270" s="357">
        <f t="shared" si="139"/>
        <v>0</v>
      </c>
      <c r="O270" s="346">
        <f t="shared" si="139"/>
        <v>0</v>
      </c>
    </row>
    <row r="271" spans="1:15" ht="12.75" x14ac:dyDescent="0.2">
      <c r="A271" s="347">
        <v>2</v>
      </c>
      <c r="B271" s="348">
        <v>4</v>
      </c>
      <c r="C271" s="348">
        <v>9</v>
      </c>
      <c r="D271" s="348">
        <v>4</v>
      </c>
      <c r="E271" s="348" t="s">
        <v>574</v>
      </c>
      <c r="F271" s="262" t="s">
        <v>780</v>
      </c>
      <c r="G271" s="350"/>
      <c r="H271" s="350"/>
      <c r="I271" s="350"/>
      <c r="J271" s="350"/>
      <c r="K271" s="350"/>
      <c r="L271" s="350"/>
      <c r="M271" s="350"/>
      <c r="N271" s="351">
        <f>SUBTOTAL(9,G271:M271)</f>
        <v>0</v>
      </c>
      <c r="O271" s="352">
        <f>IFERROR(N271/$N$18*100,"0.00")</f>
        <v>0</v>
      </c>
    </row>
    <row r="272" spans="1:15" ht="12.75" x14ac:dyDescent="0.2">
      <c r="A272" s="336">
        <v>2</v>
      </c>
      <c r="B272" s="337">
        <v>6</v>
      </c>
      <c r="C272" s="338"/>
      <c r="D272" s="338"/>
      <c r="E272" s="338"/>
      <c r="F272" s="257" t="s">
        <v>781</v>
      </c>
      <c r="G272" s="339">
        <f>+G273+G284+G291+G296+G303+G312+G315</f>
        <v>0</v>
      </c>
      <c r="H272" s="339">
        <f t="shared" ref="H272:O272" si="141">+H273+H284+H291+H296+H303+H312+H315</f>
        <v>0</v>
      </c>
      <c r="I272" s="339">
        <f t="shared" si="141"/>
        <v>0</v>
      </c>
      <c r="J272" s="339">
        <f t="shared" si="141"/>
        <v>0</v>
      </c>
      <c r="K272" s="339">
        <f t="shared" si="141"/>
        <v>0</v>
      </c>
      <c r="L272" s="339">
        <f t="shared" si="141"/>
        <v>0</v>
      </c>
      <c r="M272" s="339">
        <f>M273+M284+M291+M296+M303+M312</f>
        <v>800000</v>
      </c>
      <c r="N272" s="339">
        <f t="shared" si="141"/>
        <v>800000</v>
      </c>
      <c r="O272" s="339">
        <f t="shared" si="141"/>
        <v>0.22151550776075427</v>
      </c>
    </row>
    <row r="273" spans="1:15" ht="12.75" x14ac:dyDescent="0.2">
      <c r="A273" s="340">
        <v>2</v>
      </c>
      <c r="B273" s="341">
        <v>6</v>
      </c>
      <c r="C273" s="341">
        <v>1</v>
      </c>
      <c r="D273" s="341"/>
      <c r="E273" s="341"/>
      <c r="F273" s="258" t="s">
        <v>782</v>
      </c>
      <c r="G273" s="342">
        <f>+G274+G276+G278+G280+G282</f>
        <v>0</v>
      </c>
      <c r="H273" s="342">
        <f t="shared" ref="H273:O273" si="142">+H274+H276+H278+H280+H282</f>
        <v>0</v>
      </c>
      <c r="I273" s="342">
        <f t="shared" si="142"/>
        <v>0</v>
      </c>
      <c r="J273" s="342">
        <f t="shared" si="142"/>
        <v>0</v>
      </c>
      <c r="K273" s="342">
        <f t="shared" si="142"/>
        <v>0</v>
      </c>
      <c r="L273" s="342">
        <f t="shared" si="142"/>
        <v>0</v>
      </c>
      <c r="M273" s="342">
        <f t="shared" si="142"/>
        <v>700000</v>
      </c>
      <c r="N273" s="342">
        <f t="shared" si="142"/>
        <v>700000</v>
      </c>
      <c r="O273" s="342">
        <f t="shared" si="142"/>
        <v>0.19382606929065999</v>
      </c>
    </row>
    <row r="274" spans="1:15" ht="12.75" x14ac:dyDescent="0.2">
      <c r="A274" s="343">
        <v>2</v>
      </c>
      <c r="B274" s="344">
        <v>6</v>
      </c>
      <c r="C274" s="344">
        <v>1</v>
      </c>
      <c r="D274" s="344">
        <v>1</v>
      </c>
      <c r="E274" s="344"/>
      <c r="F274" s="355" t="s">
        <v>783</v>
      </c>
      <c r="G274" s="357">
        <f>+G275</f>
        <v>0</v>
      </c>
      <c r="H274" s="357">
        <f t="shared" ref="H274:O274" si="143">+H275</f>
        <v>0</v>
      </c>
      <c r="I274" s="357">
        <f t="shared" si="143"/>
        <v>0</v>
      </c>
      <c r="J274" s="357">
        <f t="shared" si="143"/>
        <v>0</v>
      </c>
      <c r="K274" s="357">
        <f t="shared" si="143"/>
        <v>0</v>
      </c>
      <c r="L274" s="357">
        <f t="shared" si="143"/>
        <v>0</v>
      </c>
      <c r="M274" s="357">
        <f t="shared" si="143"/>
        <v>150000</v>
      </c>
      <c r="N274" s="357">
        <f t="shared" si="143"/>
        <v>150000</v>
      </c>
      <c r="O274" s="346">
        <f t="shared" si="143"/>
        <v>4.1534157705141427E-2</v>
      </c>
    </row>
    <row r="275" spans="1:15" ht="12.75" x14ac:dyDescent="0.2">
      <c r="A275" s="347">
        <v>2</v>
      </c>
      <c r="B275" s="348">
        <v>6</v>
      </c>
      <c r="C275" s="348">
        <v>1</v>
      </c>
      <c r="D275" s="348">
        <v>1</v>
      </c>
      <c r="E275" s="348" t="s">
        <v>574</v>
      </c>
      <c r="F275" s="349" t="s">
        <v>783</v>
      </c>
      <c r="G275" s="350"/>
      <c r="H275" s="350"/>
      <c r="I275" s="350"/>
      <c r="J275" s="350"/>
      <c r="K275" s="350"/>
      <c r="L275" s="350"/>
      <c r="M275" s="350">
        <v>150000</v>
      </c>
      <c r="N275" s="351">
        <f>SUBTOTAL(9,G275:M275)</f>
        <v>150000</v>
      </c>
      <c r="O275" s="352">
        <f t="shared" ref="O275:O283" si="144">IFERROR(N275/$N$18*100,"0.00")</f>
        <v>4.1534157705141427E-2</v>
      </c>
    </row>
    <row r="276" spans="1:15" ht="12.75" x14ac:dyDescent="0.2">
      <c r="A276" s="343">
        <v>2</v>
      </c>
      <c r="B276" s="344">
        <v>6</v>
      </c>
      <c r="C276" s="344">
        <v>1</v>
      </c>
      <c r="D276" s="344">
        <v>2</v>
      </c>
      <c r="E276" s="344"/>
      <c r="F276" s="355" t="s">
        <v>784</v>
      </c>
      <c r="G276" s="357">
        <f>+G277</f>
        <v>0</v>
      </c>
      <c r="H276" s="357">
        <f t="shared" ref="H276:M276" si="145">+H277</f>
        <v>0</v>
      </c>
      <c r="I276" s="357">
        <f t="shared" si="145"/>
        <v>0</v>
      </c>
      <c r="J276" s="357">
        <f t="shared" si="145"/>
        <v>0</v>
      </c>
      <c r="K276" s="357">
        <f t="shared" si="145"/>
        <v>0</v>
      </c>
      <c r="L276" s="357">
        <f t="shared" si="145"/>
        <v>0</v>
      </c>
      <c r="M276" s="357">
        <f t="shared" si="145"/>
        <v>0</v>
      </c>
      <c r="N276" s="357">
        <f t="shared" si="139"/>
        <v>0</v>
      </c>
      <c r="O276" s="346">
        <f t="shared" si="139"/>
        <v>0</v>
      </c>
    </row>
    <row r="277" spans="1:15" ht="12.75" x14ac:dyDescent="0.2">
      <c r="A277" s="347">
        <v>2</v>
      </c>
      <c r="B277" s="348">
        <v>6</v>
      </c>
      <c r="C277" s="348">
        <v>1</v>
      </c>
      <c r="D277" s="348">
        <v>2</v>
      </c>
      <c r="E277" s="348" t="s">
        <v>574</v>
      </c>
      <c r="F277" s="262" t="s">
        <v>784</v>
      </c>
      <c r="G277" s="350"/>
      <c r="H277" s="350"/>
      <c r="I277" s="350"/>
      <c r="J277" s="350"/>
      <c r="K277" s="350"/>
      <c r="L277" s="350"/>
      <c r="M277" s="350"/>
      <c r="N277" s="351">
        <f>SUBTOTAL(9,G277:M277)</f>
        <v>0</v>
      </c>
      <c r="O277" s="352">
        <f t="shared" si="144"/>
        <v>0</v>
      </c>
    </row>
    <row r="278" spans="1:15" ht="12.75" x14ac:dyDescent="0.2">
      <c r="A278" s="343">
        <v>2</v>
      </c>
      <c r="B278" s="344">
        <v>6</v>
      </c>
      <c r="C278" s="344">
        <v>1</v>
      </c>
      <c r="D278" s="344">
        <v>3</v>
      </c>
      <c r="E278" s="344"/>
      <c r="F278" s="266" t="s">
        <v>785</v>
      </c>
      <c r="G278" s="357">
        <f>+G279</f>
        <v>0</v>
      </c>
      <c r="H278" s="357">
        <f t="shared" ref="H278:O278" si="146">+H279</f>
        <v>0</v>
      </c>
      <c r="I278" s="357">
        <f t="shared" si="146"/>
        <v>0</v>
      </c>
      <c r="J278" s="357">
        <f t="shared" si="146"/>
        <v>0</v>
      </c>
      <c r="K278" s="357">
        <f t="shared" si="146"/>
        <v>0</v>
      </c>
      <c r="L278" s="357">
        <f t="shared" si="146"/>
        <v>0</v>
      </c>
      <c r="M278" s="357">
        <f t="shared" si="146"/>
        <v>550000</v>
      </c>
      <c r="N278" s="357">
        <f t="shared" si="146"/>
        <v>550000</v>
      </c>
      <c r="O278" s="346">
        <f t="shared" si="146"/>
        <v>0.15229191158551855</v>
      </c>
    </row>
    <row r="279" spans="1:15" ht="12.75" x14ac:dyDescent="0.2">
      <c r="A279" s="347">
        <v>2</v>
      </c>
      <c r="B279" s="348">
        <v>6</v>
      </c>
      <c r="C279" s="348">
        <v>1</v>
      </c>
      <c r="D279" s="348">
        <v>3</v>
      </c>
      <c r="E279" s="348" t="s">
        <v>574</v>
      </c>
      <c r="F279" s="262" t="s">
        <v>785</v>
      </c>
      <c r="G279" s="350"/>
      <c r="H279" s="350"/>
      <c r="I279" s="350"/>
      <c r="J279" s="350"/>
      <c r="K279" s="350"/>
      <c r="L279" s="350"/>
      <c r="M279" s="350">
        <v>550000</v>
      </c>
      <c r="N279" s="351">
        <f>SUBTOTAL(9,G279:M279)</f>
        <v>550000</v>
      </c>
      <c r="O279" s="352">
        <f t="shared" si="144"/>
        <v>0.15229191158551855</v>
      </c>
    </row>
    <row r="280" spans="1:15" ht="12.75" x14ac:dyDescent="0.2">
      <c r="A280" s="343">
        <v>2</v>
      </c>
      <c r="B280" s="344">
        <v>6</v>
      </c>
      <c r="C280" s="344">
        <v>1</v>
      </c>
      <c r="D280" s="344">
        <v>4</v>
      </c>
      <c r="E280" s="344"/>
      <c r="F280" s="355" t="s">
        <v>786</v>
      </c>
      <c r="G280" s="357">
        <f>+G281</f>
        <v>0</v>
      </c>
      <c r="H280" s="357">
        <f t="shared" ref="H280:O280" si="147">+H281</f>
        <v>0</v>
      </c>
      <c r="I280" s="357">
        <f t="shared" si="147"/>
        <v>0</v>
      </c>
      <c r="J280" s="357">
        <f t="shared" si="147"/>
        <v>0</v>
      </c>
      <c r="K280" s="357">
        <f t="shared" si="147"/>
        <v>0</v>
      </c>
      <c r="L280" s="357">
        <f t="shared" si="147"/>
        <v>0</v>
      </c>
      <c r="M280" s="357">
        <f t="shared" si="147"/>
        <v>0</v>
      </c>
      <c r="N280" s="357">
        <f t="shared" si="147"/>
        <v>0</v>
      </c>
      <c r="O280" s="346">
        <f t="shared" si="147"/>
        <v>0</v>
      </c>
    </row>
    <row r="281" spans="1:15" ht="12.75" x14ac:dyDescent="0.2">
      <c r="A281" s="347">
        <v>2</v>
      </c>
      <c r="B281" s="348">
        <v>6</v>
      </c>
      <c r="C281" s="348">
        <v>1</v>
      </c>
      <c r="D281" s="348">
        <v>4</v>
      </c>
      <c r="E281" s="348" t="s">
        <v>574</v>
      </c>
      <c r="F281" s="262" t="s">
        <v>786</v>
      </c>
      <c r="G281" s="350"/>
      <c r="H281" s="350"/>
      <c r="I281" s="350"/>
      <c r="J281" s="350"/>
      <c r="K281" s="350"/>
      <c r="L281" s="350"/>
      <c r="M281" s="350"/>
      <c r="N281" s="351">
        <f t="shared" ref="N281:N286" si="148">SUBTOTAL(9,G281:M281)</f>
        <v>0</v>
      </c>
      <c r="O281" s="352">
        <f t="shared" si="144"/>
        <v>0</v>
      </c>
    </row>
    <row r="282" spans="1:15" ht="12.75" x14ac:dyDescent="0.2">
      <c r="A282" s="343">
        <v>2</v>
      </c>
      <c r="B282" s="344">
        <v>6</v>
      </c>
      <c r="C282" s="344">
        <v>1</v>
      </c>
      <c r="D282" s="344">
        <v>9</v>
      </c>
      <c r="E282" s="344"/>
      <c r="F282" s="355" t="s">
        <v>787</v>
      </c>
      <c r="G282" s="357">
        <f>+G283</f>
        <v>0</v>
      </c>
      <c r="H282" s="357">
        <f t="shared" ref="H282:O282" si="149">+H283</f>
        <v>0</v>
      </c>
      <c r="I282" s="357">
        <f t="shared" si="149"/>
        <v>0</v>
      </c>
      <c r="J282" s="357">
        <f t="shared" si="149"/>
        <v>0</v>
      </c>
      <c r="K282" s="357">
        <f t="shared" si="149"/>
        <v>0</v>
      </c>
      <c r="L282" s="357">
        <f t="shared" si="149"/>
        <v>0</v>
      </c>
      <c r="M282" s="357">
        <f t="shared" si="149"/>
        <v>0</v>
      </c>
      <c r="N282" s="357">
        <f t="shared" si="149"/>
        <v>0</v>
      </c>
      <c r="O282" s="346">
        <f t="shared" si="149"/>
        <v>0</v>
      </c>
    </row>
    <row r="283" spans="1:15" ht="12.75" x14ac:dyDescent="0.2">
      <c r="A283" s="347">
        <v>2</v>
      </c>
      <c r="B283" s="348">
        <v>6</v>
      </c>
      <c r="C283" s="348">
        <v>1</v>
      </c>
      <c r="D283" s="348">
        <v>9</v>
      </c>
      <c r="E283" s="348" t="s">
        <v>574</v>
      </c>
      <c r="F283" s="262" t="s">
        <v>787</v>
      </c>
      <c r="G283" s="350"/>
      <c r="H283" s="350"/>
      <c r="I283" s="350"/>
      <c r="J283" s="350"/>
      <c r="K283" s="350"/>
      <c r="L283" s="350"/>
      <c r="M283" s="350">
        <v>0</v>
      </c>
      <c r="N283" s="351">
        <f t="shared" si="148"/>
        <v>0</v>
      </c>
      <c r="O283" s="352">
        <f t="shared" si="144"/>
        <v>0</v>
      </c>
    </row>
    <row r="284" spans="1:15" ht="12.75" x14ac:dyDescent="0.2">
      <c r="A284" s="340">
        <v>2</v>
      </c>
      <c r="B284" s="341">
        <v>6</v>
      </c>
      <c r="C284" s="341">
        <v>2</v>
      </c>
      <c r="D284" s="341"/>
      <c r="E284" s="341"/>
      <c r="F284" s="258" t="s">
        <v>788</v>
      </c>
      <c r="G284" s="342">
        <f>+G285+G287+G289</f>
        <v>0</v>
      </c>
      <c r="H284" s="342">
        <f t="shared" ref="H284:O284" si="150">+H285+H287+H289</f>
        <v>0</v>
      </c>
      <c r="I284" s="342">
        <f t="shared" si="150"/>
        <v>0</v>
      </c>
      <c r="J284" s="342">
        <f t="shared" si="150"/>
        <v>0</v>
      </c>
      <c r="K284" s="342">
        <f t="shared" si="150"/>
        <v>0</v>
      </c>
      <c r="L284" s="342">
        <f t="shared" si="150"/>
        <v>0</v>
      </c>
      <c r="M284" s="342">
        <f>+M285+M287+M289</f>
        <v>0</v>
      </c>
      <c r="N284" s="342">
        <f t="shared" si="150"/>
        <v>0</v>
      </c>
      <c r="O284" s="342">
        <f t="shared" si="150"/>
        <v>0</v>
      </c>
    </row>
    <row r="285" spans="1:15" ht="12.75" x14ac:dyDescent="0.2">
      <c r="A285" s="343">
        <v>2</v>
      </c>
      <c r="B285" s="344">
        <v>6</v>
      </c>
      <c r="C285" s="344">
        <v>2</v>
      </c>
      <c r="D285" s="344">
        <v>1</v>
      </c>
      <c r="E285" s="344"/>
      <c r="F285" s="355" t="s">
        <v>789</v>
      </c>
      <c r="G285" s="357">
        <f>+G286</f>
        <v>0</v>
      </c>
      <c r="H285" s="357">
        <f t="shared" ref="H285:O285" si="151">+H286</f>
        <v>0</v>
      </c>
      <c r="I285" s="357">
        <f t="shared" si="151"/>
        <v>0</v>
      </c>
      <c r="J285" s="357">
        <f t="shared" si="151"/>
        <v>0</v>
      </c>
      <c r="K285" s="357">
        <f t="shared" si="151"/>
        <v>0</v>
      </c>
      <c r="L285" s="357">
        <f t="shared" si="151"/>
        <v>0</v>
      </c>
      <c r="M285" s="357">
        <f t="shared" si="151"/>
        <v>0</v>
      </c>
      <c r="N285" s="357">
        <f t="shared" si="151"/>
        <v>0</v>
      </c>
      <c r="O285" s="346">
        <f t="shared" si="151"/>
        <v>0</v>
      </c>
    </row>
    <row r="286" spans="1:15" ht="12.75" x14ac:dyDescent="0.2">
      <c r="A286" s="356">
        <v>2</v>
      </c>
      <c r="B286" s="348">
        <v>6</v>
      </c>
      <c r="C286" s="348">
        <v>2</v>
      </c>
      <c r="D286" s="348">
        <v>1</v>
      </c>
      <c r="E286" s="348" t="s">
        <v>574</v>
      </c>
      <c r="F286" s="262" t="s">
        <v>789</v>
      </c>
      <c r="G286" s="350"/>
      <c r="H286" s="350"/>
      <c r="I286" s="350"/>
      <c r="J286" s="350"/>
      <c r="K286" s="350"/>
      <c r="L286" s="350"/>
      <c r="M286" s="350">
        <v>0</v>
      </c>
      <c r="N286" s="351">
        <f t="shared" si="148"/>
        <v>0</v>
      </c>
      <c r="O286" s="352">
        <f t="shared" ref="O286" si="152">IFERROR(N286/$N$18*100,"0.00")</f>
        <v>0</v>
      </c>
    </row>
    <row r="287" spans="1:15" ht="12.75" x14ac:dyDescent="0.2">
      <c r="A287" s="343">
        <v>2</v>
      </c>
      <c r="B287" s="344">
        <v>6</v>
      </c>
      <c r="C287" s="344">
        <v>2</v>
      </c>
      <c r="D287" s="344">
        <v>3</v>
      </c>
      <c r="E287" s="344"/>
      <c r="F287" s="355" t="s">
        <v>790</v>
      </c>
      <c r="G287" s="357">
        <f>+G288</f>
        <v>0</v>
      </c>
      <c r="H287" s="357">
        <f t="shared" ref="H287:L287" si="153">+H288+H289+H290+H291+H292+H293+H294</f>
        <v>0</v>
      </c>
      <c r="I287" s="357">
        <f t="shared" si="153"/>
        <v>0</v>
      </c>
      <c r="J287" s="357">
        <f t="shared" si="153"/>
        <v>0</v>
      </c>
      <c r="K287" s="357">
        <f t="shared" si="153"/>
        <v>0</v>
      </c>
      <c r="L287" s="357">
        <f t="shared" si="153"/>
        <v>0</v>
      </c>
      <c r="M287" s="357">
        <v>0</v>
      </c>
      <c r="N287" s="357">
        <v>0</v>
      </c>
      <c r="O287" s="346">
        <f>+O288+O289+O290+O291+O292+O293+O294</f>
        <v>0</v>
      </c>
    </row>
    <row r="288" spans="1:15" ht="12.75" x14ac:dyDescent="0.2">
      <c r="A288" s="356">
        <v>2</v>
      </c>
      <c r="B288" s="348">
        <v>6</v>
      </c>
      <c r="C288" s="348">
        <v>2</v>
      </c>
      <c r="D288" s="348">
        <v>3</v>
      </c>
      <c r="E288" s="348" t="s">
        <v>574</v>
      </c>
      <c r="F288" s="262" t="s">
        <v>790</v>
      </c>
      <c r="G288" s="350"/>
      <c r="H288" s="350"/>
      <c r="I288" s="350"/>
      <c r="J288" s="350"/>
      <c r="K288" s="350"/>
      <c r="L288" s="350"/>
      <c r="M288" s="350"/>
      <c r="N288" s="351">
        <f t="shared" ref="N288:N295" si="154">SUBTOTAL(9,G288:M288)</f>
        <v>0</v>
      </c>
      <c r="O288" s="352">
        <f t="shared" ref="O288:O295" si="155">IFERROR(N288/$N$18*100,"0.00")</f>
        <v>0</v>
      </c>
    </row>
    <row r="289" spans="1:15" ht="12.75" x14ac:dyDescent="0.2">
      <c r="A289" s="343">
        <v>2</v>
      </c>
      <c r="B289" s="344">
        <v>6</v>
      </c>
      <c r="C289" s="344">
        <v>2</v>
      </c>
      <c r="D289" s="344">
        <v>4</v>
      </c>
      <c r="E289" s="344"/>
      <c r="F289" s="355" t="s">
        <v>791</v>
      </c>
      <c r="G289" s="357">
        <f>+G290</f>
        <v>0</v>
      </c>
      <c r="H289" s="357">
        <f t="shared" ref="H289:O289" si="156">+H290</f>
        <v>0</v>
      </c>
      <c r="I289" s="357">
        <f t="shared" si="156"/>
        <v>0</v>
      </c>
      <c r="J289" s="357">
        <f t="shared" si="156"/>
        <v>0</v>
      </c>
      <c r="K289" s="357">
        <f t="shared" si="156"/>
        <v>0</v>
      </c>
      <c r="L289" s="357">
        <f t="shared" si="156"/>
        <v>0</v>
      </c>
      <c r="M289" s="357">
        <f t="shared" si="156"/>
        <v>0</v>
      </c>
      <c r="N289" s="357">
        <f t="shared" si="156"/>
        <v>0</v>
      </c>
      <c r="O289" s="346">
        <f t="shared" si="156"/>
        <v>0</v>
      </c>
    </row>
    <row r="290" spans="1:15" ht="12.75" x14ac:dyDescent="0.2">
      <c r="A290" s="356">
        <v>2</v>
      </c>
      <c r="B290" s="348">
        <v>6</v>
      </c>
      <c r="C290" s="348">
        <v>2</v>
      </c>
      <c r="D290" s="348">
        <v>4</v>
      </c>
      <c r="E290" s="348" t="s">
        <v>574</v>
      </c>
      <c r="F290" s="349" t="s">
        <v>791</v>
      </c>
      <c r="G290" s="350"/>
      <c r="H290" s="350"/>
      <c r="I290" s="350"/>
      <c r="J290" s="350"/>
      <c r="K290" s="350"/>
      <c r="L290" s="350"/>
      <c r="M290" s="350">
        <v>0</v>
      </c>
      <c r="N290" s="351">
        <f t="shared" si="154"/>
        <v>0</v>
      </c>
      <c r="O290" s="352">
        <f t="shared" si="155"/>
        <v>0</v>
      </c>
    </row>
    <row r="291" spans="1:15" ht="12.75" x14ac:dyDescent="0.2">
      <c r="A291" s="340">
        <v>2</v>
      </c>
      <c r="B291" s="341">
        <v>6</v>
      </c>
      <c r="C291" s="341">
        <v>3</v>
      </c>
      <c r="D291" s="341"/>
      <c r="E291" s="341"/>
      <c r="F291" s="258" t="s">
        <v>792</v>
      </c>
      <c r="G291" s="342">
        <f>+G292+G294</f>
        <v>0</v>
      </c>
      <c r="H291" s="342">
        <f t="shared" ref="H291:O291" si="157">+H292+H294</f>
        <v>0</v>
      </c>
      <c r="I291" s="342">
        <f t="shared" si="157"/>
        <v>0</v>
      </c>
      <c r="J291" s="342">
        <f t="shared" si="157"/>
        <v>0</v>
      </c>
      <c r="K291" s="342">
        <f t="shared" si="157"/>
        <v>0</v>
      </c>
      <c r="L291" s="342">
        <f t="shared" si="157"/>
        <v>0</v>
      </c>
      <c r="M291" s="342">
        <f t="shared" si="157"/>
        <v>0</v>
      </c>
      <c r="N291" s="342">
        <f t="shared" si="157"/>
        <v>0</v>
      </c>
      <c r="O291" s="342">
        <f t="shared" si="157"/>
        <v>0</v>
      </c>
    </row>
    <row r="292" spans="1:15" ht="12.75" x14ac:dyDescent="0.2">
      <c r="A292" s="359">
        <v>2</v>
      </c>
      <c r="B292" s="344">
        <v>6</v>
      </c>
      <c r="C292" s="344">
        <v>3</v>
      </c>
      <c r="D292" s="344">
        <v>1</v>
      </c>
      <c r="E292" s="344"/>
      <c r="F292" s="266" t="s">
        <v>793</v>
      </c>
      <c r="G292" s="357">
        <f>+G293</f>
        <v>0</v>
      </c>
      <c r="H292" s="357">
        <f t="shared" ref="H292:O292" si="158">+H293</f>
        <v>0</v>
      </c>
      <c r="I292" s="357">
        <f t="shared" si="158"/>
        <v>0</v>
      </c>
      <c r="J292" s="357">
        <f t="shared" si="158"/>
        <v>0</v>
      </c>
      <c r="K292" s="357">
        <f t="shared" si="158"/>
        <v>0</v>
      </c>
      <c r="L292" s="357">
        <f t="shared" si="158"/>
        <v>0</v>
      </c>
      <c r="M292" s="357">
        <f t="shared" si="158"/>
        <v>0</v>
      </c>
      <c r="N292" s="357">
        <f t="shared" si="158"/>
        <v>0</v>
      </c>
      <c r="O292" s="346">
        <f t="shared" si="158"/>
        <v>0</v>
      </c>
    </row>
    <row r="293" spans="1:15" ht="12.75" x14ac:dyDescent="0.2">
      <c r="A293" s="347">
        <v>2</v>
      </c>
      <c r="B293" s="348">
        <v>6</v>
      </c>
      <c r="C293" s="348">
        <v>3</v>
      </c>
      <c r="D293" s="348">
        <v>1</v>
      </c>
      <c r="E293" s="348" t="s">
        <v>574</v>
      </c>
      <c r="F293" s="349" t="s">
        <v>793</v>
      </c>
      <c r="G293" s="350"/>
      <c r="H293" s="350"/>
      <c r="I293" s="350"/>
      <c r="J293" s="350"/>
      <c r="K293" s="350"/>
      <c r="L293" s="350"/>
      <c r="M293" s="350">
        <v>0</v>
      </c>
      <c r="N293" s="351">
        <f t="shared" si="154"/>
        <v>0</v>
      </c>
      <c r="O293" s="352">
        <f t="shared" si="155"/>
        <v>0</v>
      </c>
    </row>
    <row r="294" spans="1:15" ht="12.75" x14ac:dyDescent="0.2">
      <c r="A294" s="343">
        <v>2</v>
      </c>
      <c r="B294" s="344">
        <v>6</v>
      </c>
      <c r="C294" s="344">
        <v>3</v>
      </c>
      <c r="D294" s="344">
        <v>2</v>
      </c>
      <c r="E294" s="344"/>
      <c r="F294" s="355" t="s">
        <v>794</v>
      </c>
      <c r="G294" s="357">
        <f>+G295</f>
        <v>0</v>
      </c>
      <c r="H294" s="357">
        <f t="shared" ref="H294:O294" si="159">+H295</f>
        <v>0</v>
      </c>
      <c r="I294" s="357">
        <f t="shared" si="159"/>
        <v>0</v>
      </c>
      <c r="J294" s="357">
        <f t="shared" si="159"/>
        <v>0</v>
      </c>
      <c r="K294" s="357">
        <f t="shared" si="159"/>
        <v>0</v>
      </c>
      <c r="L294" s="357">
        <f t="shared" si="159"/>
        <v>0</v>
      </c>
      <c r="M294" s="357">
        <f t="shared" si="159"/>
        <v>0</v>
      </c>
      <c r="N294" s="357">
        <f t="shared" si="159"/>
        <v>0</v>
      </c>
      <c r="O294" s="346">
        <f t="shared" si="159"/>
        <v>0</v>
      </c>
    </row>
    <row r="295" spans="1:15" ht="12.75" x14ac:dyDescent="0.2">
      <c r="A295" s="356">
        <v>2</v>
      </c>
      <c r="B295" s="348">
        <v>6</v>
      </c>
      <c r="C295" s="348">
        <v>3</v>
      </c>
      <c r="D295" s="348">
        <v>2</v>
      </c>
      <c r="E295" s="348" t="s">
        <v>574</v>
      </c>
      <c r="F295" s="262" t="s">
        <v>794</v>
      </c>
      <c r="G295" s="350"/>
      <c r="H295" s="350"/>
      <c r="I295" s="350"/>
      <c r="J295" s="350"/>
      <c r="K295" s="350"/>
      <c r="L295" s="350"/>
      <c r="M295" s="350">
        <v>0</v>
      </c>
      <c r="N295" s="351">
        <f t="shared" si="154"/>
        <v>0</v>
      </c>
      <c r="O295" s="352">
        <f t="shared" si="155"/>
        <v>0</v>
      </c>
    </row>
    <row r="296" spans="1:15" ht="12.75" x14ac:dyDescent="0.2">
      <c r="A296" s="340">
        <v>2</v>
      </c>
      <c r="B296" s="341">
        <v>6</v>
      </c>
      <c r="C296" s="341">
        <v>4</v>
      </c>
      <c r="D296" s="341"/>
      <c r="E296" s="341"/>
      <c r="F296" s="258" t="s">
        <v>795</v>
      </c>
      <c r="G296" s="342">
        <f>+G297+G299+G301</f>
        <v>0</v>
      </c>
      <c r="H296" s="342">
        <f t="shared" ref="H296:O296" si="160">+H297+H299+H301</f>
        <v>0</v>
      </c>
      <c r="I296" s="342">
        <f t="shared" si="160"/>
        <v>0</v>
      </c>
      <c r="J296" s="342">
        <f t="shared" si="160"/>
        <v>0</v>
      </c>
      <c r="K296" s="342">
        <f t="shared" si="160"/>
        <v>0</v>
      </c>
      <c r="L296" s="342">
        <f t="shared" si="160"/>
        <v>0</v>
      </c>
      <c r="M296" s="342">
        <f t="shared" si="160"/>
        <v>0</v>
      </c>
      <c r="N296" s="342">
        <f t="shared" si="160"/>
        <v>0</v>
      </c>
      <c r="O296" s="342">
        <f t="shared" si="160"/>
        <v>0</v>
      </c>
    </row>
    <row r="297" spans="1:15" ht="12.75" x14ac:dyDescent="0.2">
      <c r="A297" s="343">
        <v>2</v>
      </c>
      <c r="B297" s="344">
        <v>6</v>
      </c>
      <c r="C297" s="344">
        <v>4</v>
      </c>
      <c r="D297" s="344">
        <v>1</v>
      </c>
      <c r="E297" s="344"/>
      <c r="F297" s="355" t="s">
        <v>796</v>
      </c>
      <c r="G297" s="357">
        <f>+G298</f>
        <v>0</v>
      </c>
      <c r="H297" s="357">
        <f t="shared" ref="H297:O301" si="161">+H298</f>
        <v>0</v>
      </c>
      <c r="I297" s="357">
        <f t="shared" si="161"/>
        <v>0</v>
      </c>
      <c r="J297" s="357">
        <f t="shared" si="161"/>
        <v>0</v>
      </c>
      <c r="K297" s="357">
        <f t="shared" si="161"/>
        <v>0</v>
      </c>
      <c r="L297" s="357">
        <f t="shared" si="161"/>
        <v>0</v>
      </c>
      <c r="M297" s="357">
        <f t="shared" si="161"/>
        <v>0</v>
      </c>
      <c r="N297" s="357">
        <f t="shared" si="161"/>
        <v>0</v>
      </c>
      <c r="O297" s="346">
        <f t="shared" si="161"/>
        <v>0</v>
      </c>
    </row>
    <row r="298" spans="1:15" ht="12.75" x14ac:dyDescent="0.2">
      <c r="A298" s="356">
        <v>2</v>
      </c>
      <c r="B298" s="348">
        <v>6</v>
      </c>
      <c r="C298" s="348">
        <v>4</v>
      </c>
      <c r="D298" s="348">
        <v>1</v>
      </c>
      <c r="E298" s="348" t="s">
        <v>574</v>
      </c>
      <c r="F298" s="262" t="s">
        <v>796</v>
      </c>
      <c r="G298" s="350"/>
      <c r="H298" s="350"/>
      <c r="I298" s="350"/>
      <c r="J298" s="350"/>
      <c r="K298" s="350"/>
      <c r="L298" s="350"/>
      <c r="M298" s="350">
        <v>0</v>
      </c>
      <c r="N298" s="351">
        <f t="shared" ref="N298:N302" si="162">SUBTOTAL(9,G298:M298)</f>
        <v>0</v>
      </c>
      <c r="O298" s="352">
        <f t="shared" ref="O298:O328" si="163">IFERROR(N298/$N$18*100,"0.00")</f>
        <v>0</v>
      </c>
    </row>
    <row r="299" spans="1:15" ht="12.75" x14ac:dyDescent="0.2">
      <c r="A299" s="343">
        <v>2</v>
      </c>
      <c r="B299" s="344">
        <v>6</v>
      </c>
      <c r="C299" s="344">
        <v>4</v>
      </c>
      <c r="D299" s="344">
        <v>2</v>
      </c>
      <c r="E299" s="344"/>
      <c r="F299" s="355" t="s">
        <v>797</v>
      </c>
      <c r="G299" s="357">
        <f>+G300</f>
        <v>0</v>
      </c>
      <c r="H299" s="357">
        <f t="shared" ref="H299:M299" si="164">+H300</f>
        <v>0</v>
      </c>
      <c r="I299" s="357">
        <f t="shared" si="164"/>
        <v>0</v>
      </c>
      <c r="J299" s="357">
        <f t="shared" si="164"/>
        <v>0</v>
      </c>
      <c r="K299" s="357">
        <f t="shared" si="164"/>
        <v>0</v>
      </c>
      <c r="L299" s="357">
        <f t="shared" si="164"/>
        <v>0</v>
      </c>
      <c r="M299" s="357">
        <f t="shared" si="164"/>
        <v>0</v>
      </c>
      <c r="N299" s="357">
        <f t="shared" si="161"/>
        <v>0</v>
      </c>
      <c r="O299" s="346">
        <f t="shared" si="161"/>
        <v>0</v>
      </c>
    </row>
    <row r="300" spans="1:15" ht="12.75" x14ac:dyDescent="0.2">
      <c r="A300" s="356">
        <v>2</v>
      </c>
      <c r="B300" s="348">
        <v>6</v>
      </c>
      <c r="C300" s="348">
        <v>4</v>
      </c>
      <c r="D300" s="348">
        <v>2</v>
      </c>
      <c r="E300" s="348" t="s">
        <v>574</v>
      </c>
      <c r="F300" s="262" t="s">
        <v>797</v>
      </c>
      <c r="G300" s="350"/>
      <c r="H300" s="350"/>
      <c r="I300" s="350"/>
      <c r="J300" s="350"/>
      <c r="K300" s="350"/>
      <c r="L300" s="350"/>
      <c r="M300" s="350"/>
      <c r="N300" s="351">
        <f t="shared" si="162"/>
        <v>0</v>
      </c>
      <c r="O300" s="352">
        <f t="shared" si="163"/>
        <v>0</v>
      </c>
    </row>
    <row r="301" spans="1:15" ht="12.75" x14ac:dyDescent="0.2">
      <c r="A301" s="343">
        <v>2</v>
      </c>
      <c r="B301" s="344">
        <v>6</v>
      </c>
      <c r="C301" s="344">
        <v>4</v>
      </c>
      <c r="D301" s="344">
        <v>8</v>
      </c>
      <c r="E301" s="344"/>
      <c r="F301" s="355" t="s">
        <v>798</v>
      </c>
      <c r="G301" s="357">
        <f>+G302</f>
        <v>0</v>
      </c>
      <c r="H301" s="357">
        <f t="shared" ref="H301:M301" si="165">+H302</f>
        <v>0</v>
      </c>
      <c r="I301" s="357">
        <f t="shared" si="165"/>
        <v>0</v>
      </c>
      <c r="J301" s="357">
        <f t="shared" si="165"/>
        <v>0</v>
      </c>
      <c r="K301" s="357">
        <f t="shared" si="165"/>
        <v>0</v>
      </c>
      <c r="L301" s="357">
        <f t="shared" si="165"/>
        <v>0</v>
      </c>
      <c r="M301" s="357">
        <f t="shared" si="165"/>
        <v>0</v>
      </c>
      <c r="N301" s="357">
        <f t="shared" si="161"/>
        <v>0</v>
      </c>
      <c r="O301" s="346">
        <f t="shared" si="161"/>
        <v>0</v>
      </c>
    </row>
    <row r="302" spans="1:15" ht="12.75" x14ac:dyDescent="0.2">
      <c r="A302" s="356">
        <v>2</v>
      </c>
      <c r="B302" s="348">
        <v>6</v>
      </c>
      <c r="C302" s="348">
        <v>4</v>
      </c>
      <c r="D302" s="348">
        <v>8</v>
      </c>
      <c r="E302" s="348" t="s">
        <v>574</v>
      </c>
      <c r="F302" s="262" t="s">
        <v>798</v>
      </c>
      <c r="G302" s="350"/>
      <c r="H302" s="350"/>
      <c r="I302" s="350"/>
      <c r="J302" s="350"/>
      <c r="K302" s="350"/>
      <c r="L302" s="350"/>
      <c r="M302" s="350"/>
      <c r="N302" s="351">
        <f t="shared" si="162"/>
        <v>0</v>
      </c>
      <c r="O302" s="352">
        <f t="shared" si="163"/>
        <v>0</v>
      </c>
    </row>
    <row r="303" spans="1:15" ht="12.75" x14ac:dyDescent="0.2">
      <c r="A303" s="340">
        <v>2</v>
      </c>
      <c r="B303" s="341">
        <v>6</v>
      </c>
      <c r="C303" s="341">
        <v>5</v>
      </c>
      <c r="D303" s="341"/>
      <c r="E303" s="341"/>
      <c r="F303" s="258" t="s">
        <v>799</v>
      </c>
      <c r="G303" s="342">
        <f>+G304+G306+G308+G310</f>
        <v>0</v>
      </c>
      <c r="H303" s="342">
        <f t="shared" ref="H303:O303" si="166">+H304+H306+H308+H310</f>
        <v>0</v>
      </c>
      <c r="I303" s="342">
        <f t="shared" si="166"/>
        <v>0</v>
      </c>
      <c r="J303" s="342">
        <f t="shared" si="166"/>
        <v>0</v>
      </c>
      <c r="K303" s="342">
        <f t="shared" si="166"/>
        <v>0</v>
      </c>
      <c r="L303" s="342">
        <f t="shared" si="166"/>
        <v>0</v>
      </c>
      <c r="M303" s="342">
        <f t="shared" si="166"/>
        <v>100000</v>
      </c>
      <c r="N303" s="342">
        <f>+N304+N306+N308+N310</f>
        <v>100000</v>
      </c>
      <c r="O303" s="342">
        <f t="shared" si="166"/>
        <v>2.7689438470094283E-2</v>
      </c>
    </row>
    <row r="304" spans="1:15" ht="12.75" x14ac:dyDescent="0.2">
      <c r="A304" s="343">
        <v>2</v>
      </c>
      <c r="B304" s="344">
        <v>6</v>
      </c>
      <c r="C304" s="344">
        <v>5</v>
      </c>
      <c r="D304" s="344">
        <v>2</v>
      </c>
      <c r="E304" s="344"/>
      <c r="F304" s="355" t="s">
        <v>800</v>
      </c>
      <c r="G304" s="357">
        <f>+G305</f>
        <v>0</v>
      </c>
      <c r="H304" s="357">
        <f t="shared" ref="H304:O304" si="167">+H305</f>
        <v>0</v>
      </c>
      <c r="I304" s="357">
        <f t="shared" si="167"/>
        <v>0</v>
      </c>
      <c r="J304" s="357">
        <f t="shared" si="167"/>
        <v>0</v>
      </c>
      <c r="K304" s="357">
        <f t="shared" si="167"/>
        <v>0</v>
      </c>
      <c r="L304" s="357">
        <f t="shared" si="167"/>
        <v>0</v>
      </c>
      <c r="M304" s="357">
        <f t="shared" si="167"/>
        <v>100000</v>
      </c>
      <c r="N304" s="357">
        <f>+N305</f>
        <v>100000</v>
      </c>
      <c r="O304" s="346">
        <f t="shared" si="167"/>
        <v>2.7689438470094283E-2</v>
      </c>
    </row>
    <row r="305" spans="1:15" ht="12.75" x14ac:dyDescent="0.2">
      <c r="A305" s="347">
        <v>2</v>
      </c>
      <c r="B305" s="348">
        <v>6</v>
      </c>
      <c r="C305" s="348">
        <v>5</v>
      </c>
      <c r="D305" s="348">
        <v>2</v>
      </c>
      <c r="E305" s="348" t="s">
        <v>574</v>
      </c>
      <c r="F305" s="262" t="s">
        <v>800</v>
      </c>
      <c r="G305" s="350"/>
      <c r="H305" s="350"/>
      <c r="I305" s="350"/>
      <c r="J305" s="350"/>
      <c r="K305" s="350"/>
      <c r="L305" s="350"/>
      <c r="M305" s="350">
        <v>100000</v>
      </c>
      <c r="N305" s="351">
        <f t="shared" ref="N305" si="168">SUBTOTAL(9,G305:M305)</f>
        <v>100000</v>
      </c>
      <c r="O305" s="352">
        <f t="shared" si="163"/>
        <v>2.7689438470094283E-2</v>
      </c>
    </row>
    <row r="306" spans="1:15" ht="12.75" x14ac:dyDescent="0.2">
      <c r="A306" s="343">
        <v>2</v>
      </c>
      <c r="B306" s="344">
        <v>6</v>
      </c>
      <c r="C306" s="344">
        <v>5</v>
      </c>
      <c r="D306" s="344">
        <v>4</v>
      </c>
      <c r="E306" s="344"/>
      <c r="F306" s="355" t="s">
        <v>801</v>
      </c>
      <c r="G306" s="357">
        <f>+G307</f>
        <v>0</v>
      </c>
      <c r="H306" s="357">
        <f t="shared" ref="H306:O306" si="169">+H307</f>
        <v>0</v>
      </c>
      <c r="I306" s="357">
        <f t="shared" si="169"/>
        <v>0</v>
      </c>
      <c r="J306" s="357">
        <f t="shared" si="169"/>
        <v>0</v>
      </c>
      <c r="K306" s="357">
        <f t="shared" si="169"/>
        <v>0</v>
      </c>
      <c r="L306" s="357">
        <f t="shared" si="169"/>
        <v>0</v>
      </c>
      <c r="M306" s="357">
        <f t="shared" si="169"/>
        <v>0</v>
      </c>
      <c r="N306" s="357">
        <f t="shared" si="169"/>
        <v>0</v>
      </c>
      <c r="O306" s="346">
        <f t="shared" si="169"/>
        <v>0</v>
      </c>
    </row>
    <row r="307" spans="1:15" ht="12.75" x14ac:dyDescent="0.2">
      <c r="A307" s="347">
        <v>2</v>
      </c>
      <c r="B307" s="348">
        <v>6</v>
      </c>
      <c r="C307" s="348">
        <v>5</v>
      </c>
      <c r="D307" s="348">
        <v>4</v>
      </c>
      <c r="E307" s="348" t="s">
        <v>574</v>
      </c>
      <c r="F307" s="262" t="s">
        <v>801</v>
      </c>
      <c r="G307" s="350"/>
      <c r="H307" s="350"/>
      <c r="I307" s="350"/>
      <c r="J307" s="350"/>
      <c r="K307" s="350"/>
      <c r="L307" s="350"/>
      <c r="M307" s="350"/>
      <c r="N307" s="351">
        <f t="shared" ref="N307:N314" si="170">SUBTOTAL(9,G307:M307)</f>
        <v>0</v>
      </c>
      <c r="O307" s="352">
        <f t="shared" si="163"/>
        <v>0</v>
      </c>
    </row>
    <row r="308" spans="1:15" ht="12.75" x14ac:dyDescent="0.2">
      <c r="A308" s="343">
        <v>2</v>
      </c>
      <c r="B308" s="344">
        <v>6</v>
      </c>
      <c r="C308" s="344">
        <v>5</v>
      </c>
      <c r="D308" s="344">
        <v>5</v>
      </c>
      <c r="E308" s="344"/>
      <c r="F308" s="355" t="s">
        <v>802</v>
      </c>
      <c r="G308" s="357">
        <f>+G309</f>
        <v>0</v>
      </c>
      <c r="H308" s="357">
        <f t="shared" ref="H308:O308" si="171">+H309</f>
        <v>0</v>
      </c>
      <c r="I308" s="357">
        <f t="shared" si="171"/>
        <v>0</v>
      </c>
      <c r="J308" s="357">
        <f t="shared" si="171"/>
        <v>0</v>
      </c>
      <c r="K308" s="357">
        <f t="shared" si="171"/>
        <v>0</v>
      </c>
      <c r="L308" s="357">
        <f t="shared" si="171"/>
        <v>0</v>
      </c>
      <c r="M308" s="357">
        <f t="shared" si="171"/>
        <v>0</v>
      </c>
      <c r="N308" s="357">
        <f t="shared" si="171"/>
        <v>0</v>
      </c>
      <c r="O308" s="346">
        <f t="shared" si="171"/>
        <v>0</v>
      </c>
    </row>
    <row r="309" spans="1:15" ht="12.75" x14ac:dyDescent="0.2">
      <c r="A309" s="347">
        <v>2</v>
      </c>
      <c r="B309" s="348">
        <v>6</v>
      </c>
      <c r="C309" s="348">
        <v>5</v>
      </c>
      <c r="D309" s="348">
        <v>5</v>
      </c>
      <c r="E309" s="348" t="s">
        <v>574</v>
      </c>
      <c r="F309" s="262" t="s">
        <v>802</v>
      </c>
      <c r="G309" s="350"/>
      <c r="H309" s="350"/>
      <c r="I309" s="350"/>
      <c r="J309" s="350"/>
      <c r="K309" s="350"/>
      <c r="L309" s="350"/>
      <c r="M309" s="350"/>
      <c r="N309" s="351">
        <f t="shared" si="170"/>
        <v>0</v>
      </c>
      <c r="O309" s="352">
        <f t="shared" si="163"/>
        <v>0</v>
      </c>
    </row>
    <row r="310" spans="1:15" ht="12.75" x14ac:dyDescent="0.2">
      <c r="A310" s="343">
        <v>2</v>
      </c>
      <c r="B310" s="344">
        <v>6</v>
      </c>
      <c r="C310" s="344">
        <v>5</v>
      </c>
      <c r="D310" s="344">
        <v>6</v>
      </c>
      <c r="E310" s="344"/>
      <c r="F310" s="355" t="s">
        <v>803</v>
      </c>
      <c r="G310" s="357">
        <f>+G311</f>
        <v>0</v>
      </c>
      <c r="H310" s="357">
        <f t="shared" ref="H310:O310" si="172">+H311</f>
        <v>0</v>
      </c>
      <c r="I310" s="357">
        <f t="shared" si="172"/>
        <v>0</v>
      </c>
      <c r="J310" s="357">
        <f t="shared" si="172"/>
        <v>0</v>
      </c>
      <c r="K310" s="357">
        <f t="shared" si="172"/>
        <v>0</v>
      </c>
      <c r="L310" s="357">
        <f t="shared" si="172"/>
        <v>0</v>
      </c>
      <c r="M310" s="357">
        <f t="shared" si="172"/>
        <v>0</v>
      </c>
      <c r="N310" s="357">
        <f t="shared" si="172"/>
        <v>0</v>
      </c>
      <c r="O310" s="346">
        <f t="shared" si="172"/>
        <v>0</v>
      </c>
    </row>
    <row r="311" spans="1:15" ht="12.75" x14ac:dyDescent="0.2">
      <c r="A311" s="347">
        <v>2</v>
      </c>
      <c r="B311" s="348">
        <v>6</v>
      </c>
      <c r="C311" s="348">
        <v>5</v>
      </c>
      <c r="D311" s="348">
        <v>6</v>
      </c>
      <c r="E311" s="348" t="s">
        <v>574</v>
      </c>
      <c r="F311" s="262" t="s">
        <v>803</v>
      </c>
      <c r="G311" s="350"/>
      <c r="H311" s="350"/>
      <c r="I311" s="350"/>
      <c r="J311" s="350"/>
      <c r="K311" s="350"/>
      <c r="L311" s="350"/>
      <c r="M311" s="350"/>
      <c r="N311" s="351">
        <f t="shared" si="170"/>
        <v>0</v>
      </c>
      <c r="O311" s="352">
        <f t="shared" si="163"/>
        <v>0</v>
      </c>
    </row>
    <row r="312" spans="1:15" ht="12.75" x14ac:dyDescent="0.2">
      <c r="A312" s="340">
        <v>2</v>
      </c>
      <c r="B312" s="341">
        <v>6</v>
      </c>
      <c r="C312" s="341">
        <v>6</v>
      </c>
      <c r="D312" s="341"/>
      <c r="E312" s="341"/>
      <c r="F312" s="258" t="s">
        <v>804</v>
      </c>
      <c r="G312" s="342">
        <f>+G313</f>
        <v>0</v>
      </c>
      <c r="H312" s="342">
        <f t="shared" ref="H312:O321" si="173">+H313</f>
        <v>0</v>
      </c>
      <c r="I312" s="342">
        <f t="shared" si="173"/>
        <v>0</v>
      </c>
      <c r="J312" s="342">
        <f t="shared" si="173"/>
        <v>0</v>
      </c>
      <c r="K312" s="342">
        <f t="shared" si="173"/>
        <v>0</v>
      </c>
      <c r="L312" s="342">
        <f t="shared" si="173"/>
        <v>0</v>
      </c>
      <c r="M312" s="342">
        <f t="shared" si="173"/>
        <v>0</v>
      </c>
      <c r="N312" s="342">
        <f>+N313</f>
        <v>0</v>
      </c>
      <c r="O312" s="361">
        <f t="shared" si="173"/>
        <v>0</v>
      </c>
    </row>
    <row r="313" spans="1:15" ht="12.75" x14ac:dyDescent="0.2">
      <c r="A313" s="343">
        <v>2</v>
      </c>
      <c r="B313" s="344">
        <v>6</v>
      </c>
      <c r="C313" s="344">
        <v>6</v>
      </c>
      <c r="D313" s="344">
        <v>1</v>
      </c>
      <c r="E313" s="344"/>
      <c r="F313" s="266" t="s">
        <v>805</v>
      </c>
      <c r="G313" s="345">
        <f>+G314</f>
        <v>0</v>
      </c>
      <c r="H313" s="345">
        <f t="shared" si="173"/>
        <v>0</v>
      </c>
      <c r="I313" s="345">
        <f t="shared" si="173"/>
        <v>0</v>
      </c>
      <c r="J313" s="345">
        <f t="shared" si="173"/>
        <v>0</v>
      </c>
      <c r="K313" s="345">
        <f t="shared" si="173"/>
        <v>0</v>
      </c>
      <c r="L313" s="345">
        <f t="shared" si="173"/>
        <v>0</v>
      </c>
      <c r="M313" s="345">
        <f t="shared" si="173"/>
        <v>0</v>
      </c>
      <c r="N313" s="345">
        <f>+N314</f>
        <v>0</v>
      </c>
      <c r="O313" s="346">
        <f t="shared" si="173"/>
        <v>0</v>
      </c>
    </row>
    <row r="314" spans="1:15" ht="12.75" x14ac:dyDescent="0.2">
      <c r="A314" s="347">
        <v>2</v>
      </c>
      <c r="B314" s="348">
        <v>6</v>
      </c>
      <c r="C314" s="348">
        <v>6</v>
      </c>
      <c r="D314" s="348">
        <v>1</v>
      </c>
      <c r="E314" s="348" t="s">
        <v>574</v>
      </c>
      <c r="F314" s="262" t="s">
        <v>805</v>
      </c>
      <c r="G314" s="350"/>
      <c r="H314" s="350"/>
      <c r="I314" s="350"/>
      <c r="J314" s="350"/>
      <c r="K314" s="350"/>
      <c r="L314" s="350"/>
      <c r="M314" s="350"/>
      <c r="N314" s="353">
        <f t="shared" si="170"/>
        <v>0</v>
      </c>
      <c r="O314" s="352">
        <f t="shared" si="163"/>
        <v>0</v>
      </c>
    </row>
    <row r="315" spans="1:15" ht="12.75" x14ac:dyDescent="0.2">
      <c r="A315" s="340">
        <v>2</v>
      </c>
      <c r="B315" s="341">
        <v>6</v>
      </c>
      <c r="C315" s="341">
        <v>8</v>
      </c>
      <c r="D315" s="341"/>
      <c r="E315" s="341"/>
      <c r="F315" s="258" t="s">
        <v>806</v>
      </c>
      <c r="G315" s="342">
        <f>+G316+G319+G321+G323</f>
        <v>0</v>
      </c>
      <c r="H315" s="342">
        <f t="shared" ref="H315:O315" si="174">+H316+H319+H321+H323</f>
        <v>0</v>
      </c>
      <c r="I315" s="342">
        <f t="shared" si="174"/>
        <v>0</v>
      </c>
      <c r="J315" s="342">
        <f t="shared" si="174"/>
        <v>0</v>
      </c>
      <c r="K315" s="342">
        <f t="shared" si="174"/>
        <v>0</v>
      </c>
      <c r="L315" s="342">
        <f t="shared" si="174"/>
        <v>0</v>
      </c>
      <c r="M315" s="342">
        <f t="shared" si="174"/>
        <v>0</v>
      </c>
      <c r="N315" s="342">
        <f>+N316+N319+N321+N323</f>
        <v>0</v>
      </c>
      <c r="O315" s="342">
        <f t="shared" si="174"/>
        <v>0</v>
      </c>
    </row>
    <row r="316" spans="1:15" ht="12.75" x14ac:dyDescent="0.2">
      <c r="A316" s="343">
        <v>2</v>
      </c>
      <c r="B316" s="344">
        <v>6</v>
      </c>
      <c r="C316" s="344">
        <v>8</v>
      </c>
      <c r="D316" s="344">
        <v>3</v>
      </c>
      <c r="E316" s="344"/>
      <c r="F316" s="355" t="s">
        <v>807</v>
      </c>
      <c r="G316" s="357">
        <f>+G317+G318</f>
        <v>0</v>
      </c>
      <c r="H316" s="357">
        <f t="shared" ref="H316:O316" si="175">+H317+H318</f>
        <v>0</v>
      </c>
      <c r="I316" s="357">
        <f t="shared" si="175"/>
        <v>0</v>
      </c>
      <c r="J316" s="357">
        <f t="shared" si="175"/>
        <v>0</v>
      </c>
      <c r="K316" s="357">
        <f t="shared" si="175"/>
        <v>0</v>
      </c>
      <c r="L316" s="357">
        <f t="shared" si="175"/>
        <v>0</v>
      </c>
      <c r="M316" s="357">
        <f t="shared" si="175"/>
        <v>0</v>
      </c>
      <c r="N316" s="357">
        <f t="shared" si="175"/>
        <v>0</v>
      </c>
      <c r="O316" s="346">
        <f t="shared" si="175"/>
        <v>0</v>
      </c>
    </row>
    <row r="317" spans="1:15" ht="12.75" x14ac:dyDescent="0.2">
      <c r="A317" s="356">
        <v>2</v>
      </c>
      <c r="B317" s="348">
        <v>6</v>
      </c>
      <c r="C317" s="348">
        <v>8</v>
      </c>
      <c r="D317" s="348">
        <v>3</v>
      </c>
      <c r="E317" s="348" t="s">
        <v>574</v>
      </c>
      <c r="F317" s="262" t="s">
        <v>808</v>
      </c>
      <c r="G317" s="350"/>
      <c r="H317" s="350"/>
      <c r="I317" s="350"/>
      <c r="J317" s="350"/>
      <c r="K317" s="350"/>
      <c r="L317" s="350"/>
      <c r="M317" s="350"/>
      <c r="N317" s="351">
        <f t="shared" ref="N317" si="176">SUBTOTAL(9,G317:M317)</f>
        <v>0</v>
      </c>
      <c r="O317" s="352">
        <f>IFERROR(N317/$N$18*100,"0.00")</f>
        <v>0</v>
      </c>
    </row>
    <row r="318" spans="1:15" ht="12.75" x14ac:dyDescent="0.2">
      <c r="A318" s="356">
        <v>2</v>
      </c>
      <c r="B318" s="348">
        <v>6</v>
      </c>
      <c r="C318" s="348">
        <v>8</v>
      </c>
      <c r="D318" s="348">
        <v>3</v>
      </c>
      <c r="E318" s="348" t="s">
        <v>576</v>
      </c>
      <c r="F318" s="262" t="s">
        <v>483</v>
      </c>
      <c r="G318" s="350"/>
      <c r="H318" s="350"/>
      <c r="I318" s="350"/>
      <c r="J318" s="350"/>
      <c r="K318" s="350"/>
      <c r="L318" s="350"/>
      <c r="M318" s="350"/>
      <c r="N318" s="351">
        <f>SUBTOTAL(9,G318:M318)</f>
        <v>0</v>
      </c>
      <c r="O318" s="352">
        <f t="shared" si="163"/>
        <v>0</v>
      </c>
    </row>
    <row r="319" spans="1:15" ht="12.75" x14ac:dyDescent="0.2">
      <c r="A319" s="343">
        <v>2</v>
      </c>
      <c r="B319" s="344">
        <v>6</v>
      </c>
      <c r="C319" s="344">
        <v>8</v>
      </c>
      <c r="D319" s="344">
        <v>5</v>
      </c>
      <c r="E319" s="344"/>
      <c r="F319" s="355" t="s">
        <v>809</v>
      </c>
      <c r="G319" s="357">
        <f>+G320</f>
        <v>0</v>
      </c>
      <c r="H319" s="357">
        <f t="shared" ref="H319:M319" si="177">+H320</f>
        <v>0</v>
      </c>
      <c r="I319" s="357">
        <f t="shared" si="177"/>
        <v>0</v>
      </c>
      <c r="J319" s="357">
        <f t="shared" si="177"/>
        <v>0</v>
      </c>
      <c r="K319" s="357">
        <f t="shared" si="177"/>
        <v>0</v>
      </c>
      <c r="L319" s="357">
        <f t="shared" si="177"/>
        <v>0</v>
      </c>
      <c r="M319" s="357">
        <f t="shared" si="177"/>
        <v>0</v>
      </c>
      <c r="N319" s="345">
        <f t="shared" si="173"/>
        <v>0</v>
      </c>
      <c r="O319" s="346">
        <f t="shared" si="163"/>
        <v>0</v>
      </c>
    </row>
    <row r="320" spans="1:15" ht="12.75" x14ac:dyDescent="0.2">
      <c r="A320" s="356">
        <v>2</v>
      </c>
      <c r="B320" s="348">
        <v>6</v>
      </c>
      <c r="C320" s="348">
        <v>8</v>
      </c>
      <c r="D320" s="348">
        <v>5</v>
      </c>
      <c r="E320" s="348" t="s">
        <v>574</v>
      </c>
      <c r="F320" s="262" t="s">
        <v>809</v>
      </c>
      <c r="G320" s="350"/>
      <c r="H320" s="350"/>
      <c r="I320" s="350"/>
      <c r="J320" s="350"/>
      <c r="K320" s="350"/>
      <c r="L320" s="350"/>
      <c r="M320" s="350"/>
      <c r="N320" s="353">
        <f>SUBTOTAL(9,G320:M320)</f>
        <v>0</v>
      </c>
      <c r="O320" s="352">
        <f t="shared" si="163"/>
        <v>0</v>
      </c>
    </row>
    <row r="321" spans="1:15" ht="12.75" x14ac:dyDescent="0.2">
      <c r="A321" s="343">
        <v>2</v>
      </c>
      <c r="B321" s="344">
        <v>6</v>
      </c>
      <c r="C321" s="344">
        <v>8</v>
      </c>
      <c r="D321" s="344">
        <v>8</v>
      </c>
      <c r="E321" s="344"/>
      <c r="F321" s="266" t="s">
        <v>810</v>
      </c>
      <c r="G321" s="357">
        <f>+G322</f>
        <v>0</v>
      </c>
      <c r="H321" s="357">
        <f t="shared" ref="H321:M321" si="178">+H322</f>
        <v>0</v>
      </c>
      <c r="I321" s="357">
        <f t="shared" si="178"/>
        <v>0</v>
      </c>
      <c r="J321" s="357">
        <f t="shared" si="178"/>
        <v>0</v>
      </c>
      <c r="K321" s="357">
        <f t="shared" si="178"/>
        <v>0</v>
      </c>
      <c r="L321" s="357">
        <f t="shared" si="178"/>
        <v>0</v>
      </c>
      <c r="M321" s="357">
        <f t="shared" si="178"/>
        <v>0</v>
      </c>
      <c r="N321" s="345">
        <f t="shared" si="173"/>
        <v>0</v>
      </c>
      <c r="O321" s="346">
        <f t="shared" si="163"/>
        <v>0</v>
      </c>
    </row>
    <row r="322" spans="1:15" ht="12.75" x14ac:dyDescent="0.2">
      <c r="A322" s="356">
        <v>2</v>
      </c>
      <c r="B322" s="348">
        <v>6</v>
      </c>
      <c r="C322" s="348">
        <v>8</v>
      </c>
      <c r="D322" s="348">
        <v>8</v>
      </c>
      <c r="E322" s="348" t="s">
        <v>574</v>
      </c>
      <c r="F322" s="262" t="s">
        <v>811</v>
      </c>
      <c r="G322" s="350"/>
      <c r="H322" s="350"/>
      <c r="I322" s="350"/>
      <c r="J322" s="350"/>
      <c r="K322" s="350"/>
      <c r="L322" s="350"/>
      <c r="M322" s="350"/>
      <c r="N322" s="351">
        <f>SUBTOTAL(9,G322:M322)</f>
        <v>0</v>
      </c>
      <c r="O322" s="352">
        <f t="shared" si="163"/>
        <v>0</v>
      </c>
    </row>
    <row r="323" spans="1:15" ht="12.75" x14ac:dyDescent="0.2">
      <c r="A323" s="343">
        <v>2</v>
      </c>
      <c r="B323" s="344">
        <v>6</v>
      </c>
      <c r="C323" s="344">
        <v>8</v>
      </c>
      <c r="D323" s="344">
        <v>9</v>
      </c>
      <c r="E323" s="344"/>
      <c r="F323" s="266" t="s">
        <v>812</v>
      </c>
      <c r="G323" s="357">
        <f>+G324</f>
        <v>0</v>
      </c>
      <c r="H323" s="357">
        <f t="shared" ref="H323:M323" si="179">+H324</f>
        <v>0</v>
      </c>
      <c r="I323" s="357">
        <f t="shared" si="179"/>
        <v>0</v>
      </c>
      <c r="J323" s="357">
        <f t="shared" si="179"/>
        <v>0</v>
      </c>
      <c r="K323" s="357">
        <f t="shared" si="179"/>
        <v>0</v>
      </c>
      <c r="L323" s="357">
        <f t="shared" si="179"/>
        <v>0</v>
      </c>
      <c r="M323" s="357">
        <f t="shared" si="179"/>
        <v>0</v>
      </c>
      <c r="N323" s="357">
        <f>+N324</f>
        <v>0</v>
      </c>
      <c r="O323" s="352">
        <f t="shared" si="163"/>
        <v>0</v>
      </c>
    </row>
    <row r="324" spans="1:15" ht="12.75" x14ac:dyDescent="0.2">
      <c r="A324" s="356">
        <v>2</v>
      </c>
      <c r="B324" s="348">
        <v>6</v>
      </c>
      <c r="C324" s="348">
        <v>8</v>
      </c>
      <c r="D324" s="348">
        <v>9</v>
      </c>
      <c r="E324" s="348" t="s">
        <v>574</v>
      </c>
      <c r="F324" s="262" t="s">
        <v>812</v>
      </c>
      <c r="G324" s="350"/>
      <c r="H324" s="350"/>
      <c r="I324" s="350"/>
      <c r="J324" s="350"/>
      <c r="K324" s="350"/>
      <c r="L324" s="350"/>
      <c r="M324" s="350"/>
      <c r="N324" s="351">
        <f>SUBTOTAL(9,G324:M324)</f>
        <v>0</v>
      </c>
      <c r="O324" s="352">
        <f t="shared" si="163"/>
        <v>0</v>
      </c>
    </row>
    <row r="325" spans="1:15" ht="12.75" x14ac:dyDescent="0.2">
      <c r="A325" s="336">
        <v>2</v>
      </c>
      <c r="B325" s="337">
        <v>7</v>
      </c>
      <c r="C325" s="338"/>
      <c r="D325" s="338"/>
      <c r="E325" s="338"/>
      <c r="F325" s="257" t="s">
        <v>813</v>
      </c>
      <c r="G325" s="339">
        <f>+G326</f>
        <v>0</v>
      </c>
      <c r="H325" s="339">
        <f t="shared" ref="H325:O327" si="180">+H326</f>
        <v>0</v>
      </c>
      <c r="I325" s="339">
        <f t="shared" si="180"/>
        <v>0</v>
      </c>
      <c r="J325" s="339">
        <f t="shared" si="180"/>
        <v>0</v>
      </c>
      <c r="K325" s="339">
        <f t="shared" si="180"/>
        <v>0</v>
      </c>
      <c r="L325" s="339">
        <f t="shared" si="180"/>
        <v>0</v>
      </c>
      <c r="M325" s="339">
        <f t="shared" si="180"/>
        <v>0</v>
      </c>
      <c r="N325" s="339">
        <f t="shared" si="180"/>
        <v>0</v>
      </c>
      <c r="O325" s="365">
        <f t="shared" si="180"/>
        <v>0</v>
      </c>
    </row>
    <row r="326" spans="1:15" ht="12.75" x14ac:dyDescent="0.2">
      <c r="A326" s="340">
        <v>2</v>
      </c>
      <c r="B326" s="341">
        <v>7</v>
      </c>
      <c r="C326" s="341">
        <v>1</v>
      </c>
      <c r="D326" s="341"/>
      <c r="E326" s="341"/>
      <c r="F326" s="258" t="s">
        <v>814</v>
      </c>
      <c r="G326" s="342">
        <f>+G327</f>
        <v>0</v>
      </c>
      <c r="H326" s="342">
        <f t="shared" si="180"/>
        <v>0</v>
      </c>
      <c r="I326" s="342">
        <f t="shared" si="180"/>
        <v>0</v>
      </c>
      <c r="J326" s="342">
        <f t="shared" si="180"/>
        <v>0</v>
      </c>
      <c r="K326" s="342">
        <f t="shared" si="180"/>
        <v>0</v>
      </c>
      <c r="L326" s="342">
        <f t="shared" si="180"/>
        <v>0</v>
      </c>
      <c r="M326" s="342">
        <f t="shared" si="180"/>
        <v>0</v>
      </c>
      <c r="N326" s="342">
        <f t="shared" si="180"/>
        <v>0</v>
      </c>
      <c r="O326" s="346">
        <f t="shared" si="180"/>
        <v>0</v>
      </c>
    </row>
    <row r="327" spans="1:15" ht="12.75" x14ac:dyDescent="0.2">
      <c r="A327" s="343">
        <v>2</v>
      </c>
      <c r="B327" s="344">
        <v>7</v>
      </c>
      <c r="C327" s="344">
        <v>1</v>
      </c>
      <c r="D327" s="344">
        <v>2</v>
      </c>
      <c r="E327" s="344"/>
      <c r="F327" s="355" t="s">
        <v>815</v>
      </c>
      <c r="G327" s="357">
        <f>+G328</f>
        <v>0</v>
      </c>
      <c r="H327" s="357">
        <f t="shared" si="180"/>
        <v>0</v>
      </c>
      <c r="I327" s="357">
        <f t="shared" si="180"/>
        <v>0</v>
      </c>
      <c r="J327" s="357">
        <f t="shared" si="180"/>
        <v>0</v>
      </c>
      <c r="K327" s="357">
        <f t="shared" si="180"/>
        <v>0</v>
      </c>
      <c r="L327" s="357">
        <f t="shared" si="180"/>
        <v>0</v>
      </c>
      <c r="M327" s="357">
        <f t="shared" si="180"/>
        <v>0</v>
      </c>
      <c r="N327" s="357">
        <f t="shared" si="180"/>
        <v>0</v>
      </c>
      <c r="O327" s="346">
        <f t="shared" si="180"/>
        <v>0</v>
      </c>
    </row>
    <row r="328" spans="1:15" ht="12.75" x14ac:dyDescent="0.2">
      <c r="A328" s="366">
        <v>2</v>
      </c>
      <c r="B328" s="367">
        <v>7</v>
      </c>
      <c r="C328" s="367">
        <v>1</v>
      </c>
      <c r="D328" s="367">
        <v>2</v>
      </c>
      <c r="E328" s="367" t="s">
        <v>574</v>
      </c>
      <c r="F328" s="267" t="s">
        <v>815</v>
      </c>
      <c r="G328" s="368"/>
      <c r="H328" s="368"/>
      <c r="I328" s="368"/>
      <c r="J328" s="368"/>
      <c r="K328" s="368"/>
      <c r="L328" s="368"/>
      <c r="M328" s="368"/>
      <c r="N328" s="369">
        <f t="shared" ref="N328" si="181">SUBTOTAL(9,G328:M328)</f>
        <v>0</v>
      </c>
      <c r="O328" s="370">
        <f t="shared" si="163"/>
        <v>0</v>
      </c>
    </row>
    <row r="329" spans="1:15" s="44" customFormat="1" x14ac:dyDescent="0.3">
      <c r="A329" s="45"/>
      <c r="B329" s="45"/>
      <c r="C329" s="45"/>
      <c r="D329" s="45"/>
      <c r="E329" s="45"/>
      <c r="F329" s="45"/>
      <c r="G329" s="45"/>
      <c r="H329" s="45"/>
      <c r="I329" s="45"/>
      <c r="J329" s="45"/>
      <c r="K329" s="45"/>
      <c r="L329" s="45"/>
      <c r="M329" s="45"/>
      <c r="N329" s="45"/>
    </row>
    <row r="330" spans="1:15" s="44" customFormat="1" x14ac:dyDescent="0.3">
      <c r="A330" s="45"/>
      <c r="B330" s="45"/>
      <c r="C330" s="45"/>
      <c r="D330" s="45"/>
      <c r="E330" s="45"/>
      <c r="F330" s="45"/>
      <c r="G330" s="45"/>
      <c r="H330" s="45"/>
      <c r="I330" s="45"/>
      <c r="J330" s="45"/>
      <c r="K330" s="45"/>
      <c r="L330" s="45"/>
      <c r="M330" s="45"/>
      <c r="N330" s="45"/>
    </row>
    <row r="331" spans="1:15" s="44" customFormat="1" x14ac:dyDescent="0.3">
      <c r="A331" s="45"/>
      <c r="B331" s="45"/>
      <c r="C331" s="45"/>
      <c r="D331" s="45"/>
      <c r="E331" s="45"/>
      <c r="F331" s="45"/>
      <c r="G331" s="45"/>
      <c r="H331" s="45"/>
      <c r="I331" s="45"/>
      <c r="J331" s="45"/>
      <c r="K331" s="45"/>
      <c r="L331" s="45"/>
      <c r="M331" s="45"/>
      <c r="N331" s="45"/>
    </row>
    <row r="332" spans="1:15" s="44" customFormat="1" x14ac:dyDescent="0.3">
      <c r="A332" s="45"/>
      <c r="B332" s="45"/>
      <c r="C332" s="45"/>
      <c r="D332" s="45"/>
      <c r="E332" s="45"/>
      <c r="F332" s="45"/>
      <c r="G332" s="45"/>
      <c r="H332" s="45"/>
      <c r="I332" s="45"/>
      <c r="J332" s="45"/>
      <c r="K332" s="45"/>
      <c r="L332" s="45"/>
      <c r="M332" s="45"/>
      <c r="N332" s="45"/>
    </row>
    <row r="333" spans="1:15" s="44" customFormat="1" x14ac:dyDescent="0.3">
      <c r="A333" s="45"/>
      <c r="B333" s="45"/>
      <c r="C333" s="45"/>
      <c r="D333" s="45"/>
      <c r="E333" s="45"/>
      <c r="F333" s="45"/>
      <c r="G333" s="45"/>
      <c r="H333" s="45"/>
      <c r="I333" s="45"/>
      <c r="J333" s="45"/>
      <c r="K333" s="45"/>
      <c r="L333" s="45"/>
      <c r="M333" s="45"/>
      <c r="N333" s="45"/>
    </row>
    <row r="334" spans="1:15" s="44" customFormat="1" x14ac:dyDescent="0.3">
      <c r="A334" s="45"/>
      <c r="B334" s="45"/>
      <c r="C334" s="45"/>
      <c r="D334" s="45"/>
      <c r="E334" s="45"/>
      <c r="F334" s="45"/>
      <c r="G334" s="45"/>
      <c r="H334" s="45"/>
      <c r="I334" s="45"/>
      <c r="J334" s="45"/>
      <c r="K334" s="45"/>
      <c r="L334" s="45"/>
      <c r="M334" s="45"/>
      <c r="N334" s="45"/>
    </row>
    <row r="335" spans="1:15" s="44" customFormat="1" x14ac:dyDescent="0.3">
      <c r="A335" s="45"/>
      <c r="B335" s="45"/>
      <c r="C335" s="45"/>
      <c r="D335" s="45"/>
      <c r="E335" s="45"/>
      <c r="F335" s="45"/>
      <c r="G335" s="45"/>
      <c r="H335" s="45"/>
      <c r="I335" s="45"/>
      <c r="J335" s="45"/>
      <c r="K335" s="45"/>
      <c r="L335" s="45"/>
      <c r="M335" s="45"/>
      <c r="N335" s="45"/>
    </row>
    <row r="336" spans="1:15" s="44" customFormat="1" x14ac:dyDescent="0.3">
      <c r="A336" s="45"/>
      <c r="B336" s="45"/>
      <c r="C336" s="45"/>
      <c r="D336" s="45"/>
      <c r="E336" s="45"/>
      <c r="F336" s="45"/>
      <c r="G336" s="45"/>
      <c r="H336" s="45"/>
      <c r="I336" s="45"/>
      <c r="J336" s="45"/>
      <c r="K336" s="45"/>
      <c r="L336" s="45"/>
      <c r="M336" s="45"/>
      <c r="N336" s="45"/>
    </row>
    <row r="337" spans="1:14" s="44" customFormat="1" x14ac:dyDescent="0.3">
      <c r="A337" s="45"/>
      <c r="B337" s="45"/>
      <c r="C337" s="45"/>
      <c r="D337" s="45"/>
      <c r="E337" s="45"/>
      <c r="F337" s="45"/>
      <c r="G337" s="45"/>
      <c r="H337" s="45"/>
      <c r="I337" s="45"/>
      <c r="J337" s="45"/>
      <c r="K337" s="45"/>
      <c r="L337" s="45"/>
      <c r="M337" s="45"/>
      <c r="N337" s="45"/>
    </row>
    <row r="338" spans="1:14" s="44" customFormat="1" x14ac:dyDescent="0.3">
      <c r="A338" s="45"/>
      <c r="B338" s="45"/>
      <c r="C338" s="45"/>
      <c r="D338" s="45"/>
      <c r="E338" s="45"/>
      <c r="F338" s="45"/>
      <c r="G338" s="45"/>
      <c r="H338" s="45"/>
      <c r="I338" s="45"/>
      <c r="J338" s="45"/>
      <c r="K338" s="45"/>
      <c r="L338" s="45"/>
      <c r="M338" s="45"/>
      <c r="N338" s="45"/>
    </row>
    <row r="339" spans="1:14" s="44" customFormat="1" x14ac:dyDescent="0.3">
      <c r="A339" s="45"/>
      <c r="B339" s="45"/>
      <c r="C339" s="45"/>
      <c r="D339" s="45"/>
      <c r="E339" s="45"/>
      <c r="F339" s="45"/>
      <c r="G339" s="45"/>
      <c r="H339" s="45"/>
      <c r="I339" s="45"/>
      <c r="J339" s="45"/>
      <c r="K339" s="45"/>
      <c r="L339" s="45"/>
      <c r="M339" s="45"/>
      <c r="N339" s="45"/>
    </row>
    <row r="340" spans="1:14" s="44" customFormat="1" x14ac:dyDescent="0.3">
      <c r="A340" s="45"/>
      <c r="B340" s="45"/>
      <c r="C340" s="45"/>
      <c r="D340" s="45"/>
      <c r="E340" s="45"/>
      <c r="F340" s="45"/>
      <c r="G340" s="45"/>
      <c r="H340" s="45"/>
      <c r="I340" s="45"/>
      <c r="J340" s="45"/>
      <c r="K340" s="45"/>
      <c r="L340" s="45"/>
      <c r="M340" s="45"/>
      <c r="N340" s="45"/>
    </row>
    <row r="341" spans="1:14" s="44" customFormat="1" x14ac:dyDescent="0.3">
      <c r="A341" s="45"/>
      <c r="B341" s="45"/>
      <c r="C341" s="45"/>
      <c r="D341" s="45"/>
      <c r="E341" s="45"/>
      <c r="F341" s="45"/>
      <c r="G341" s="45"/>
      <c r="H341" s="45"/>
      <c r="I341" s="45"/>
      <c r="J341" s="45"/>
      <c r="K341" s="45"/>
      <c r="L341" s="45"/>
      <c r="M341" s="45"/>
      <c r="N341" s="45"/>
    </row>
    <row r="342" spans="1:14" s="44" customFormat="1" x14ac:dyDescent="0.3">
      <c r="A342" s="45"/>
      <c r="B342" s="45"/>
      <c r="C342" s="45"/>
      <c r="D342" s="45"/>
      <c r="E342" s="45"/>
      <c r="F342" s="45"/>
      <c r="G342" s="45"/>
      <c r="H342" s="45"/>
      <c r="I342" s="45"/>
      <c r="J342" s="45"/>
      <c r="K342" s="45"/>
      <c r="L342" s="45"/>
      <c r="M342" s="45"/>
      <c r="N342" s="45"/>
    </row>
    <row r="343" spans="1:14" s="44" customFormat="1" x14ac:dyDescent="0.3">
      <c r="A343" s="45"/>
      <c r="B343" s="45"/>
      <c r="C343" s="45"/>
      <c r="D343" s="45"/>
      <c r="E343" s="45"/>
      <c r="F343" s="45"/>
      <c r="G343" s="45"/>
      <c r="H343" s="45"/>
      <c r="I343" s="45"/>
      <c r="J343" s="45"/>
      <c r="K343" s="45"/>
      <c r="L343" s="45"/>
      <c r="M343" s="45"/>
      <c r="N343" s="45"/>
    </row>
    <row r="344" spans="1:14" s="44" customFormat="1" x14ac:dyDescent="0.3">
      <c r="A344" s="45"/>
      <c r="B344" s="45"/>
      <c r="C344" s="45"/>
      <c r="D344" s="45"/>
      <c r="E344" s="45"/>
      <c r="F344" s="45"/>
      <c r="G344" s="45"/>
      <c r="H344" s="45"/>
      <c r="I344" s="45"/>
      <c r="J344" s="45"/>
      <c r="K344" s="45"/>
      <c r="L344" s="45"/>
      <c r="M344" s="45"/>
      <c r="N344" s="45"/>
    </row>
    <row r="345" spans="1:14" s="44" customFormat="1" x14ac:dyDescent="0.3">
      <c r="A345" s="45"/>
      <c r="B345" s="45"/>
      <c r="C345" s="45"/>
      <c r="D345" s="45"/>
      <c r="E345" s="45"/>
      <c r="F345" s="45"/>
      <c r="G345" s="45"/>
      <c r="H345" s="45"/>
      <c r="I345" s="45"/>
      <c r="J345" s="45"/>
      <c r="K345" s="45"/>
      <c r="L345" s="45"/>
      <c r="M345" s="45"/>
      <c r="N345" s="45"/>
    </row>
    <row r="346" spans="1:14" s="44" customFormat="1" x14ac:dyDescent="0.3">
      <c r="A346" s="45"/>
      <c r="B346" s="45"/>
      <c r="C346" s="45"/>
      <c r="D346" s="45"/>
      <c r="E346" s="45"/>
      <c r="F346" s="45"/>
      <c r="G346" s="45"/>
      <c r="H346" s="45"/>
      <c r="I346" s="45"/>
      <c r="J346" s="45"/>
      <c r="K346" s="45"/>
      <c r="L346" s="45"/>
      <c r="M346" s="45"/>
      <c r="N346" s="45"/>
    </row>
    <row r="347" spans="1:14" s="44" customFormat="1" x14ac:dyDescent="0.3">
      <c r="A347" s="45"/>
      <c r="B347" s="45"/>
      <c r="C347" s="45"/>
      <c r="D347" s="45"/>
      <c r="E347" s="45"/>
      <c r="F347" s="45"/>
      <c r="G347" s="45"/>
      <c r="H347" s="45"/>
      <c r="I347" s="45"/>
      <c r="J347" s="45"/>
      <c r="K347" s="45"/>
      <c r="L347" s="45"/>
      <c r="M347" s="45"/>
      <c r="N347" s="45"/>
    </row>
    <row r="348" spans="1:14" s="44" customFormat="1" x14ac:dyDescent="0.3">
      <c r="A348" s="45"/>
      <c r="B348" s="45"/>
      <c r="C348" s="45"/>
      <c r="D348" s="45"/>
      <c r="E348" s="45"/>
      <c r="F348" s="45"/>
      <c r="G348" s="45"/>
      <c r="H348" s="45"/>
      <c r="I348" s="45"/>
      <c r="J348" s="45"/>
      <c r="K348" s="45"/>
      <c r="L348" s="45"/>
      <c r="M348" s="45"/>
      <c r="N348" s="45"/>
    </row>
    <row r="349" spans="1:14" s="44" customFormat="1" x14ac:dyDescent="0.3">
      <c r="A349" s="45"/>
      <c r="B349" s="45"/>
      <c r="C349" s="45"/>
      <c r="D349" s="45"/>
      <c r="E349" s="45"/>
      <c r="F349" s="45"/>
      <c r="G349" s="45"/>
      <c r="H349" s="45"/>
      <c r="I349" s="45"/>
      <c r="J349" s="45"/>
      <c r="K349" s="45"/>
      <c r="L349" s="45"/>
      <c r="M349" s="45"/>
      <c r="N349" s="45"/>
    </row>
    <row r="350" spans="1:14" s="44" customFormat="1" x14ac:dyDescent="0.3">
      <c r="A350" s="45"/>
      <c r="B350" s="45"/>
      <c r="C350" s="45"/>
      <c r="D350" s="45"/>
      <c r="E350" s="45"/>
      <c r="F350" s="45"/>
      <c r="G350" s="45"/>
      <c r="H350" s="45"/>
      <c r="I350" s="45"/>
      <c r="J350" s="45"/>
      <c r="K350" s="45"/>
      <c r="L350" s="45"/>
      <c r="M350" s="45"/>
      <c r="N350" s="45"/>
    </row>
    <row r="351" spans="1:14" s="44" customFormat="1" x14ac:dyDescent="0.3">
      <c r="A351" s="45"/>
      <c r="B351" s="45"/>
      <c r="C351" s="45"/>
      <c r="D351" s="45"/>
      <c r="E351" s="45"/>
      <c r="F351" s="45"/>
      <c r="G351" s="45"/>
      <c r="H351" s="45"/>
      <c r="I351" s="45"/>
      <c r="J351" s="45"/>
      <c r="K351" s="45"/>
      <c r="L351" s="45"/>
      <c r="M351" s="45"/>
      <c r="N351" s="45"/>
    </row>
    <row r="352" spans="1:14" s="44" customFormat="1" x14ac:dyDescent="0.3">
      <c r="A352" s="45"/>
      <c r="B352" s="45"/>
      <c r="C352" s="45"/>
      <c r="D352" s="45"/>
      <c r="E352" s="45"/>
      <c r="F352" s="45"/>
      <c r="G352" s="45"/>
      <c r="H352" s="45"/>
      <c r="I352" s="45"/>
      <c r="J352" s="45"/>
      <c r="K352" s="45"/>
      <c r="L352" s="45"/>
      <c r="M352" s="45"/>
      <c r="N352" s="45"/>
    </row>
    <row r="353" spans="1:14" s="44" customFormat="1" x14ac:dyDescent="0.3">
      <c r="A353" s="45"/>
      <c r="B353" s="45"/>
      <c r="C353" s="45"/>
      <c r="D353" s="45"/>
      <c r="E353" s="45"/>
      <c r="F353" s="45"/>
      <c r="G353" s="45"/>
      <c r="H353" s="45"/>
      <c r="I353" s="45"/>
      <c r="J353" s="45"/>
      <c r="K353" s="45"/>
      <c r="L353" s="45"/>
      <c r="M353" s="45"/>
      <c r="N353" s="45"/>
    </row>
    <row r="354" spans="1:14" s="44" customFormat="1" x14ac:dyDescent="0.3">
      <c r="A354" s="45"/>
      <c r="B354" s="45"/>
      <c r="C354" s="45"/>
      <c r="D354" s="45"/>
      <c r="E354" s="45"/>
      <c r="F354" s="45"/>
      <c r="G354" s="45"/>
      <c r="H354" s="45"/>
      <c r="I354" s="45"/>
      <c r="J354" s="45"/>
      <c r="K354" s="45"/>
      <c r="L354" s="45"/>
      <c r="M354" s="45"/>
      <c r="N354" s="45"/>
    </row>
    <row r="355" spans="1:14" s="44" customFormat="1" x14ac:dyDescent="0.3">
      <c r="A355" s="45"/>
      <c r="B355" s="45"/>
      <c r="C355" s="45"/>
      <c r="D355" s="45"/>
      <c r="E355" s="45"/>
      <c r="F355" s="45"/>
      <c r="G355" s="45"/>
      <c r="H355" s="45"/>
      <c r="I355" s="45"/>
      <c r="J355" s="45"/>
      <c r="K355" s="45"/>
      <c r="L355" s="45"/>
      <c r="M355" s="45"/>
      <c r="N355" s="45"/>
    </row>
    <row r="356" spans="1:14" s="44" customFormat="1" x14ac:dyDescent="0.3">
      <c r="A356" s="45"/>
      <c r="B356" s="45"/>
      <c r="C356" s="45"/>
      <c r="D356" s="45"/>
      <c r="E356" s="45"/>
      <c r="F356" s="45"/>
      <c r="G356" s="45"/>
      <c r="H356" s="45"/>
      <c r="I356" s="45"/>
      <c r="J356" s="45"/>
      <c r="K356" s="45"/>
      <c r="L356" s="45"/>
      <c r="M356" s="45"/>
      <c r="N356" s="45"/>
    </row>
    <row r="357" spans="1:14" s="44" customFormat="1" x14ac:dyDescent="0.3">
      <c r="A357" s="45"/>
      <c r="B357" s="45"/>
      <c r="C357" s="45"/>
      <c r="D357" s="45"/>
      <c r="E357" s="45"/>
      <c r="F357" s="45"/>
      <c r="G357" s="45"/>
      <c r="H357" s="45"/>
      <c r="I357" s="45"/>
      <c r="J357" s="45"/>
      <c r="K357" s="45"/>
      <c r="L357" s="45"/>
      <c r="M357" s="45"/>
      <c r="N357" s="45"/>
    </row>
    <row r="358" spans="1:14" s="44" customFormat="1" x14ac:dyDescent="0.3">
      <c r="A358" s="45"/>
      <c r="B358" s="45"/>
      <c r="C358" s="45"/>
      <c r="D358" s="45"/>
      <c r="E358" s="45"/>
      <c r="F358" s="45"/>
      <c r="G358" s="45"/>
      <c r="H358" s="45"/>
      <c r="I358" s="45"/>
      <c r="J358" s="45"/>
      <c r="K358" s="45"/>
      <c r="L358" s="45"/>
      <c r="M358" s="45"/>
      <c r="N358" s="45"/>
    </row>
    <row r="359" spans="1:14" s="44" customFormat="1" x14ac:dyDescent="0.3">
      <c r="A359" s="45"/>
      <c r="B359" s="45"/>
      <c r="C359" s="45"/>
      <c r="D359" s="45"/>
      <c r="E359" s="45"/>
      <c r="F359" s="45"/>
      <c r="G359" s="45"/>
      <c r="H359" s="45"/>
      <c r="I359" s="45"/>
      <c r="J359" s="45"/>
      <c r="K359" s="45"/>
      <c r="L359" s="45"/>
      <c r="M359" s="45"/>
      <c r="N359" s="45"/>
    </row>
    <row r="360" spans="1:14" s="44" customFormat="1" x14ac:dyDescent="0.3">
      <c r="A360" s="45"/>
      <c r="B360" s="45"/>
      <c r="C360" s="45"/>
      <c r="D360" s="45"/>
      <c r="E360" s="45"/>
      <c r="F360" s="45"/>
      <c r="G360" s="45"/>
      <c r="H360" s="45"/>
      <c r="I360" s="45"/>
      <c r="J360" s="45"/>
      <c r="K360" s="45"/>
      <c r="L360" s="45"/>
      <c r="M360" s="45"/>
      <c r="N360" s="45"/>
    </row>
    <row r="361" spans="1:14" s="44" customFormat="1" x14ac:dyDescent="0.3">
      <c r="A361" s="45"/>
      <c r="B361" s="45"/>
      <c r="C361" s="45"/>
      <c r="D361" s="45"/>
      <c r="E361" s="45"/>
      <c r="F361" s="45"/>
      <c r="G361" s="45"/>
      <c r="H361" s="45"/>
      <c r="I361" s="45"/>
      <c r="J361" s="45"/>
      <c r="K361" s="45"/>
      <c r="L361" s="45"/>
      <c r="M361" s="45"/>
      <c r="N361" s="45"/>
    </row>
    <row r="362" spans="1:14" s="44" customFormat="1" x14ac:dyDescent="0.3">
      <c r="A362" s="45"/>
      <c r="B362" s="45"/>
      <c r="C362" s="45"/>
      <c r="D362" s="45"/>
      <c r="E362" s="45"/>
      <c r="F362" s="45"/>
      <c r="G362" s="45"/>
      <c r="H362" s="45"/>
      <c r="I362" s="45"/>
      <c r="J362" s="45"/>
      <c r="K362" s="45"/>
      <c r="L362" s="45"/>
      <c r="M362" s="45"/>
      <c r="N362" s="45"/>
    </row>
    <row r="363" spans="1:14" s="44" customFormat="1" x14ac:dyDescent="0.3">
      <c r="A363" s="45"/>
      <c r="B363" s="45"/>
      <c r="C363" s="45"/>
      <c r="D363" s="45"/>
      <c r="E363" s="45"/>
      <c r="F363" s="45"/>
      <c r="G363" s="45"/>
      <c r="H363" s="45"/>
      <c r="I363" s="45"/>
      <c r="J363" s="45"/>
      <c r="K363" s="45"/>
      <c r="L363" s="45"/>
      <c r="M363" s="45"/>
      <c r="N363" s="45"/>
    </row>
    <row r="364" spans="1:14" s="44" customFormat="1" x14ac:dyDescent="0.3">
      <c r="A364" s="45"/>
      <c r="B364" s="45"/>
      <c r="C364" s="45"/>
      <c r="D364" s="45"/>
      <c r="E364" s="45"/>
      <c r="F364" s="45"/>
      <c r="G364" s="45"/>
      <c r="H364" s="45"/>
      <c r="I364" s="45"/>
      <c r="J364" s="45"/>
      <c r="K364" s="45"/>
      <c r="L364" s="45"/>
      <c r="M364" s="45"/>
      <c r="N364" s="45"/>
    </row>
    <row r="365" spans="1:14" s="44" customFormat="1" x14ac:dyDescent="0.3">
      <c r="A365" s="45"/>
      <c r="B365" s="45"/>
      <c r="C365" s="45"/>
      <c r="D365" s="45"/>
      <c r="E365" s="45"/>
      <c r="F365" s="45"/>
      <c r="G365" s="45"/>
      <c r="H365" s="45"/>
      <c r="I365" s="45"/>
      <c r="J365" s="45"/>
      <c r="K365" s="45"/>
      <c r="L365" s="45"/>
      <c r="M365" s="45"/>
      <c r="N365" s="45"/>
    </row>
    <row r="366" spans="1:14" s="44" customFormat="1" x14ac:dyDescent="0.3">
      <c r="A366" s="45"/>
      <c r="B366" s="45"/>
      <c r="C366" s="45"/>
      <c r="D366" s="45"/>
      <c r="E366" s="45"/>
      <c r="F366" s="45"/>
      <c r="G366" s="45"/>
      <c r="H366" s="45"/>
      <c r="I366" s="45"/>
      <c r="J366" s="45"/>
      <c r="K366" s="45"/>
      <c r="L366" s="45"/>
      <c r="M366" s="45"/>
      <c r="N366" s="45"/>
    </row>
    <row r="367" spans="1:14" s="44" customFormat="1" x14ac:dyDescent="0.3">
      <c r="A367" s="45"/>
      <c r="B367" s="45"/>
      <c r="C367" s="45"/>
      <c r="D367" s="45"/>
      <c r="E367" s="45"/>
      <c r="F367" s="45"/>
      <c r="G367" s="45"/>
      <c r="H367" s="45"/>
      <c r="I367" s="45"/>
      <c r="J367" s="45"/>
      <c r="K367" s="45"/>
      <c r="L367" s="45"/>
      <c r="M367" s="45"/>
      <c r="N367" s="45"/>
    </row>
    <row r="368" spans="1:14" s="44" customFormat="1" x14ac:dyDescent="0.3">
      <c r="A368" s="45"/>
      <c r="B368" s="45"/>
      <c r="C368" s="45"/>
      <c r="D368" s="45"/>
      <c r="E368" s="45"/>
      <c r="F368" s="45"/>
      <c r="G368" s="45"/>
      <c r="H368" s="45"/>
      <c r="I368" s="45"/>
      <c r="J368" s="45"/>
      <c r="K368" s="45"/>
      <c r="L368" s="45"/>
      <c r="M368" s="45"/>
      <c r="N368" s="45"/>
    </row>
    <row r="369" spans="1:14" s="44" customFormat="1" x14ac:dyDescent="0.3">
      <c r="A369" s="45"/>
      <c r="B369" s="45"/>
      <c r="C369" s="45"/>
      <c r="D369" s="45"/>
      <c r="E369" s="45"/>
      <c r="F369" s="45"/>
      <c r="G369" s="45"/>
      <c r="H369" s="45"/>
      <c r="I369" s="45"/>
      <c r="J369" s="45"/>
      <c r="K369" s="45"/>
      <c r="L369" s="45"/>
      <c r="M369" s="45"/>
      <c r="N369" s="45"/>
    </row>
    <row r="370" spans="1:14" s="44" customFormat="1" x14ac:dyDescent="0.3">
      <c r="A370" s="45"/>
      <c r="B370" s="45"/>
      <c r="C370" s="45"/>
      <c r="D370" s="45"/>
      <c r="E370" s="45"/>
      <c r="F370" s="45"/>
      <c r="G370" s="45"/>
      <c r="H370" s="45"/>
      <c r="I370" s="45"/>
      <c r="J370" s="45"/>
      <c r="K370" s="45"/>
      <c r="L370" s="45"/>
      <c r="M370" s="45"/>
      <c r="N370" s="45"/>
    </row>
    <row r="371" spans="1:14" s="44" customFormat="1" x14ac:dyDescent="0.3">
      <c r="A371" s="45"/>
      <c r="B371" s="45"/>
      <c r="C371" s="45"/>
      <c r="D371" s="45"/>
      <c r="E371" s="45"/>
      <c r="F371" s="45"/>
      <c r="G371" s="45"/>
      <c r="H371" s="45"/>
      <c r="I371" s="45"/>
      <c r="J371" s="45"/>
      <c r="K371" s="45"/>
      <c r="L371" s="45"/>
      <c r="M371" s="45"/>
      <c r="N371" s="45"/>
    </row>
    <row r="372" spans="1:14" s="44" customFormat="1" x14ac:dyDescent="0.3">
      <c r="A372" s="45"/>
      <c r="B372" s="45"/>
      <c r="C372" s="45"/>
      <c r="D372" s="45"/>
      <c r="E372" s="45"/>
      <c r="F372" s="45"/>
      <c r="G372" s="45"/>
      <c r="H372" s="45"/>
      <c r="I372" s="45"/>
      <c r="J372" s="45"/>
      <c r="K372" s="45"/>
      <c r="L372" s="45"/>
      <c r="M372" s="45"/>
      <c r="N372" s="45"/>
    </row>
    <row r="373" spans="1:14" s="44" customFormat="1" x14ac:dyDescent="0.3">
      <c r="A373" s="45"/>
      <c r="B373" s="45"/>
      <c r="C373" s="45"/>
      <c r="D373" s="45"/>
      <c r="E373" s="45"/>
      <c r="F373" s="45"/>
      <c r="G373" s="45"/>
      <c r="H373" s="45"/>
      <c r="I373" s="45"/>
      <c r="J373" s="45"/>
      <c r="K373" s="45"/>
      <c r="L373" s="45"/>
      <c r="M373" s="45"/>
      <c r="N373" s="45"/>
    </row>
    <row r="374" spans="1:14" s="44" customFormat="1" x14ac:dyDescent="0.3">
      <c r="A374" s="45"/>
      <c r="B374" s="45"/>
      <c r="C374" s="45"/>
      <c r="D374" s="45"/>
      <c r="E374" s="45"/>
      <c r="F374" s="45"/>
      <c r="G374" s="45"/>
      <c r="H374" s="45"/>
      <c r="I374" s="45"/>
      <c r="J374" s="45"/>
      <c r="K374" s="45"/>
      <c r="L374" s="45"/>
      <c r="M374" s="45"/>
      <c r="N374" s="45"/>
    </row>
    <row r="375" spans="1:14" s="44" customFormat="1" x14ac:dyDescent="0.3">
      <c r="A375" s="45"/>
      <c r="B375" s="45"/>
      <c r="C375" s="45"/>
      <c r="D375" s="45"/>
      <c r="E375" s="45"/>
      <c r="F375" s="45"/>
      <c r="G375" s="45"/>
      <c r="H375" s="45"/>
      <c r="I375" s="45"/>
      <c r="J375" s="45"/>
      <c r="K375" s="45"/>
      <c r="L375" s="45"/>
      <c r="M375" s="45"/>
      <c r="N375" s="45"/>
    </row>
    <row r="376" spans="1:14" s="44" customFormat="1" x14ac:dyDescent="0.3">
      <c r="A376" s="45"/>
      <c r="B376" s="45"/>
      <c r="C376" s="45"/>
      <c r="D376" s="45"/>
      <c r="E376" s="45"/>
      <c r="F376" s="45"/>
      <c r="G376" s="45"/>
      <c r="H376" s="45"/>
      <c r="I376" s="45"/>
      <c r="J376" s="45"/>
      <c r="K376" s="45"/>
      <c r="L376" s="45"/>
      <c r="M376" s="45"/>
      <c r="N376" s="45"/>
    </row>
    <row r="377" spans="1:14" s="44" customFormat="1" x14ac:dyDescent="0.3">
      <c r="A377" s="45"/>
      <c r="B377" s="45"/>
      <c r="C377" s="45"/>
      <c r="D377" s="45"/>
      <c r="E377" s="45"/>
      <c r="F377" s="45"/>
      <c r="G377" s="45"/>
      <c r="H377" s="45"/>
      <c r="I377" s="45"/>
      <c r="J377" s="45"/>
      <c r="K377" s="45"/>
      <c r="L377" s="45"/>
      <c r="M377" s="45"/>
      <c r="N377" s="45"/>
    </row>
    <row r="378" spans="1:14" s="44" customFormat="1" x14ac:dyDescent="0.3">
      <c r="A378" s="45"/>
      <c r="B378" s="45"/>
      <c r="C378" s="45"/>
      <c r="D378" s="45"/>
      <c r="E378" s="45"/>
      <c r="F378" s="45"/>
      <c r="G378" s="45"/>
      <c r="H378" s="45"/>
      <c r="I378" s="45"/>
      <c r="J378" s="45"/>
      <c r="K378" s="45"/>
      <c r="L378" s="45"/>
      <c r="M378" s="45"/>
      <c r="N378" s="45"/>
    </row>
    <row r="379" spans="1:14" s="44" customFormat="1" x14ac:dyDescent="0.3">
      <c r="A379" s="45"/>
      <c r="B379" s="45"/>
      <c r="C379" s="45"/>
      <c r="D379" s="45"/>
      <c r="E379" s="45"/>
      <c r="F379" s="45"/>
      <c r="G379" s="45"/>
      <c r="H379" s="45"/>
      <c r="I379" s="45"/>
      <c r="J379" s="45"/>
      <c r="K379" s="45"/>
      <c r="L379" s="45"/>
      <c r="M379" s="45"/>
      <c r="N379" s="45"/>
    </row>
    <row r="380" spans="1:14" s="44" customFormat="1" x14ac:dyDescent="0.3">
      <c r="A380" s="45"/>
      <c r="B380" s="45"/>
      <c r="C380" s="45"/>
      <c r="D380" s="45"/>
      <c r="E380" s="45"/>
      <c r="F380" s="45"/>
      <c r="G380" s="45"/>
      <c r="H380" s="45"/>
      <c r="I380" s="45"/>
      <c r="J380" s="45"/>
      <c r="K380" s="45"/>
      <c r="L380" s="45"/>
      <c r="M380" s="45"/>
      <c r="N380" s="45"/>
    </row>
    <row r="381" spans="1:14" s="44" customFormat="1" x14ac:dyDescent="0.3">
      <c r="A381" s="45"/>
      <c r="B381" s="45"/>
      <c r="C381" s="45"/>
      <c r="D381" s="45"/>
      <c r="E381" s="45"/>
      <c r="F381" s="45"/>
      <c r="G381" s="45"/>
      <c r="H381" s="45"/>
      <c r="I381" s="45"/>
      <c r="J381" s="45"/>
      <c r="K381" s="45"/>
      <c r="L381" s="45"/>
      <c r="M381" s="45"/>
      <c r="N381" s="45"/>
    </row>
    <row r="382" spans="1:14" s="44" customFormat="1" x14ac:dyDescent="0.3">
      <c r="A382" s="45"/>
      <c r="B382" s="45"/>
      <c r="C382" s="45"/>
      <c r="D382" s="45"/>
      <c r="E382" s="45"/>
      <c r="F382" s="45"/>
      <c r="G382" s="45"/>
      <c r="H382" s="45"/>
      <c r="I382" s="45"/>
      <c r="J382" s="45"/>
      <c r="K382" s="45"/>
      <c r="L382" s="45"/>
      <c r="M382" s="45"/>
      <c r="N382" s="45"/>
    </row>
    <row r="383" spans="1:14" s="44" customFormat="1" x14ac:dyDescent="0.3">
      <c r="A383" s="45"/>
      <c r="B383" s="45"/>
      <c r="C383" s="45"/>
      <c r="D383" s="45"/>
      <c r="E383" s="45"/>
      <c r="F383" s="45"/>
      <c r="G383" s="45"/>
      <c r="H383" s="45"/>
      <c r="I383" s="45"/>
      <c r="J383" s="45"/>
      <c r="K383" s="45"/>
      <c r="L383" s="45"/>
      <c r="M383" s="45"/>
      <c r="N383" s="45"/>
    </row>
    <row r="384" spans="1:14" s="44" customFormat="1" x14ac:dyDescent="0.3">
      <c r="A384" s="45"/>
      <c r="B384" s="45"/>
      <c r="C384" s="45"/>
      <c r="D384" s="45"/>
      <c r="E384" s="45"/>
      <c r="F384" s="45"/>
      <c r="G384" s="45"/>
      <c r="H384" s="45"/>
      <c r="I384" s="45"/>
      <c r="J384" s="45"/>
      <c r="K384" s="45"/>
      <c r="L384" s="45"/>
      <c r="M384" s="45"/>
      <c r="N384" s="45"/>
    </row>
    <row r="385" spans="1:14" s="44" customFormat="1" x14ac:dyDescent="0.3">
      <c r="A385" s="45"/>
      <c r="B385" s="45"/>
      <c r="C385" s="45"/>
      <c r="D385" s="45"/>
      <c r="E385" s="45"/>
      <c r="F385" s="45"/>
      <c r="G385" s="45"/>
      <c r="H385" s="45"/>
      <c r="I385" s="45"/>
      <c r="J385" s="45"/>
      <c r="K385" s="45"/>
      <c r="L385" s="45"/>
      <c r="M385" s="45"/>
      <c r="N385" s="45"/>
    </row>
    <row r="386" spans="1:14" s="44" customFormat="1" x14ac:dyDescent="0.3">
      <c r="A386" s="45"/>
      <c r="B386" s="45"/>
      <c r="C386" s="45"/>
      <c r="D386" s="45"/>
      <c r="E386" s="45"/>
      <c r="F386" s="45"/>
      <c r="G386" s="45"/>
      <c r="H386" s="45"/>
      <c r="I386" s="45"/>
      <c r="J386" s="45"/>
      <c r="K386" s="45"/>
      <c r="L386" s="45"/>
      <c r="M386" s="45"/>
      <c r="N386" s="45"/>
    </row>
    <row r="387" spans="1:14" s="44" customFormat="1" x14ac:dyDescent="0.3">
      <c r="A387" s="45"/>
      <c r="B387" s="45"/>
      <c r="C387" s="45"/>
      <c r="D387" s="45"/>
      <c r="E387" s="45"/>
      <c r="F387" s="45"/>
      <c r="G387" s="45"/>
      <c r="H387" s="45"/>
      <c r="I387" s="45"/>
      <c r="J387" s="45"/>
      <c r="K387" s="45"/>
      <c r="L387" s="45"/>
      <c r="M387" s="45"/>
      <c r="N387" s="45"/>
    </row>
    <row r="388" spans="1:14" s="44" customFormat="1" x14ac:dyDescent="0.3">
      <c r="A388" s="45"/>
      <c r="B388" s="45"/>
      <c r="C388" s="45"/>
      <c r="D388" s="45"/>
      <c r="E388" s="45"/>
      <c r="F388" s="45"/>
      <c r="G388" s="45"/>
      <c r="H388" s="45"/>
      <c r="I388" s="45"/>
      <c r="J388" s="45"/>
      <c r="K388" s="45"/>
      <c r="L388" s="45"/>
      <c r="M388" s="45"/>
      <c r="N388" s="45"/>
    </row>
    <row r="389" spans="1:14" s="44" customFormat="1" x14ac:dyDescent="0.3">
      <c r="A389" s="45"/>
      <c r="B389" s="45"/>
      <c r="C389" s="45"/>
      <c r="D389" s="45"/>
      <c r="E389" s="45"/>
      <c r="F389" s="45"/>
      <c r="G389" s="45"/>
      <c r="H389" s="45"/>
      <c r="I389" s="45"/>
      <c r="J389" s="45"/>
      <c r="K389" s="45"/>
      <c r="L389" s="45"/>
      <c r="M389" s="45"/>
      <c r="N389" s="45"/>
    </row>
    <row r="390" spans="1:14" s="44" customFormat="1" x14ac:dyDescent="0.3">
      <c r="A390" s="45"/>
      <c r="B390" s="45"/>
      <c r="C390" s="45"/>
      <c r="D390" s="45"/>
      <c r="E390" s="45"/>
      <c r="F390" s="45"/>
      <c r="G390" s="45"/>
      <c r="H390" s="45"/>
      <c r="I390" s="45"/>
      <c r="J390" s="45"/>
      <c r="K390" s="45"/>
      <c r="L390" s="45"/>
      <c r="M390" s="45"/>
      <c r="N390" s="45"/>
    </row>
    <row r="391" spans="1:14" s="44" customFormat="1" x14ac:dyDescent="0.3">
      <c r="A391" s="45"/>
      <c r="B391" s="45"/>
      <c r="C391" s="45"/>
      <c r="D391" s="45"/>
      <c r="E391" s="45"/>
      <c r="F391" s="45"/>
      <c r="G391" s="45"/>
      <c r="H391" s="45"/>
      <c r="I391" s="45"/>
      <c r="J391" s="45"/>
      <c r="K391" s="45"/>
      <c r="L391" s="45"/>
      <c r="M391" s="45"/>
      <c r="N391" s="45"/>
    </row>
    <row r="392" spans="1:14" s="44" customFormat="1" x14ac:dyDescent="0.3">
      <c r="A392" s="45"/>
      <c r="B392" s="45"/>
      <c r="C392" s="45"/>
      <c r="D392" s="45"/>
      <c r="E392" s="45"/>
      <c r="F392" s="45"/>
      <c r="G392" s="45"/>
      <c r="H392" s="45"/>
      <c r="I392" s="45"/>
      <c r="J392" s="45"/>
      <c r="K392" s="45"/>
      <c r="L392" s="45"/>
      <c r="M392" s="45"/>
      <c r="N392" s="45"/>
    </row>
    <row r="393" spans="1:14" s="44" customFormat="1" x14ac:dyDescent="0.3">
      <c r="A393" s="45"/>
      <c r="B393" s="45"/>
      <c r="C393" s="45"/>
      <c r="D393" s="45"/>
      <c r="E393" s="45"/>
      <c r="F393" s="45"/>
      <c r="G393" s="45"/>
      <c r="H393" s="45"/>
      <c r="I393" s="45"/>
      <c r="J393" s="45"/>
      <c r="K393" s="45"/>
      <c r="L393" s="45"/>
      <c r="M393" s="45"/>
      <c r="N393" s="45"/>
    </row>
    <row r="394" spans="1:14" s="44" customFormat="1" x14ac:dyDescent="0.3">
      <c r="A394" s="45"/>
      <c r="B394" s="45"/>
      <c r="C394" s="45"/>
      <c r="D394" s="45"/>
      <c r="E394" s="45"/>
      <c r="F394" s="45"/>
      <c r="G394" s="45"/>
      <c r="H394" s="45"/>
      <c r="I394" s="45"/>
      <c r="J394" s="45"/>
      <c r="K394" s="45"/>
      <c r="L394" s="45"/>
      <c r="M394" s="45"/>
      <c r="N394" s="45"/>
    </row>
    <row r="395" spans="1:14" s="44" customFormat="1" x14ac:dyDescent="0.3">
      <c r="A395" s="45"/>
      <c r="B395" s="45"/>
      <c r="C395" s="45"/>
      <c r="D395" s="45"/>
      <c r="E395" s="45"/>
      <c r="F395" s="45"/>
      <c r="G395" s="45"/>
      <c r="H395" s="45"/>
      <c r="I395" s="45"/>
      <c r="J395" s="45"/>
      <c r="K395" s="45"/>
      <c r="L395" s="45"/>
      <c r="M395" s="45"/>
      <c r="N395" s="45"/>
    </row>
    <row r="396" spans="1:14" s="44" customFormat="1" x14ac:dyDescent="0.3">
      <c r="A396" s="45"/>
      <c r="B396" s="45"/>
      <c r="C396" s="45"/>
      <c r="D396" s="45"/>
      <c r="E396" s="45"/>
      <c r="F396" s="45"/>
      <c r="G396" s="45"/>
      <c r="H396" s="45"/>
      <c r="I396" s="45"/>
      <c r="J396" s="45"/>
      <c r="K396" s="45"/>
      <c r="L396" s="45"/>
      <c r="M396" s="45"/>
      <c r="N396" s="45"/>
    </row>
    <row r="397" spans="1:14" s="44" customFormat="1" x14ac:dyDescent="0.3">
      <c r="A397" s="45"/>
      <c r="B397" s="45"/>
      <c r="C397" s="45"/>
      <c r="D397" s="45"/>
      <c r="E397" s="45"/>
      <c r="F397" s="45"/>
      <c r="G397" s="45"/>
      <c r="H397" s="45"/>
      <c r="I397" s="45"/>
      <c r="J397" s="45"/>
      <c r="K397" s="45"/>
      <c r="L397" s="45"/>
      <c r="M397" s="45"/>
      <c r="N397" s="45"/>
    </row>
    <row r="398" spans="1:14" s="44" customFormat="1" x14ac:dyDescent="0.3">
      <c r="A398" s="45"/>
      <c r="B398" s="45"/>
      <c r="C398" s="45"/>
      <c r="D398" s="45"/>
      <c r="E398" s="45"/>
      <c r="F398" s="45"/>
      <c r="G398" s="45"/>
      <c r="H398" s="45"/>
      <c r="I398" s="45"/>
      <c r="J398" s="45"/>
      <c r="K398" s="45"/>
      <c r="L398" s="45"/>
      <c r="M398" s="45"/>
      <c r="N398" s="45"/>
    </row>
    <row r="399" spans="1:14" s="44" customFormat="1" x14ac:dyDescent="0.3">
      <c r="A399" s="45"/>
      <c r="B399" s="45"/>
      <c r="C399" s="45"/>
      <c r="D399" s="45"/>
      <c r="E399" s="45"/>
      <c r="F399" s="45"/>
      <c r="G399" s="45"/>
      <c r="H399" s="45"/>
      <c r="I399" s="45"/>
      <c r="J399" s="45"/>
      <c r="K399" s="45"/>
      <c r="L399" s="45"/>
      <c r="M399" s="45"/>
      <c r="N399" s="45"/>
    </row>
    <row r="400" spans="1:14" s="44" customFormat="1" x14ac:dyDescent="0.3">
      <c r="A400" s="45"/>
      <c r="B400" s="45"/>
      <c r="C400" s="45"/>
      <c r="D400" s="45"/>
      <c r="E400" s="45"/>
      <c r="F400" s="45"/>
      <c r="G400" s="45"/>
      <c r="H400" s="45"/>
      <c r="I400" s="45"/>
      <c r="J400" s="45"/>
      <c r="K400" s="45"/>
      <c r="L400" s="45"/>
      <c r="M400" s="45"/>
      <c r="N400" s="45"/>
    </row>
    <row r="401" spans="1:14" s="44" customFormat="1" x14ac:dyDescent="0.3">
      <c r="A401" s="45"/>
      <c r="B401" s="45"/>
      <c r="C401" s="45"/>
      <c r="D401" s="45"/>
      <c r="E401" s="45"/>
      <c r="F401" s="45"/>
      <c r="G401" s="45"/>
      <c r="H401" s="45"/>
      <c r="I401" s="45"/>
      <c r="J401" s="45"/>
      <c r="K401" s="45"/>
      <c r="L401" s="45"/>
      <c r="M401" s="45"/>
      <c r="N401" s="45"/>
    </row>
    <row r="402" spans="1:14" s="44" customFormat="1" x14ac:dyDescent="0.3">
      <c r="A402" s="45"/>
      <c r="B402" s="45"/>
      <c r="C402" s="45"/>
      <c r="D402" s="45"/>
      <c r="E402" s="45"/>
      <c r="F402" s="45"/>
      <c r="G402" s="45"/>
      <c r="H402" s="45"/>
      <c r="I402" s="45"/>
      <c r="J402" s="45"/>
      <c r="K402" s="45"/>
      <c r="L402" s="45"/>
      <c r="M402" s="45"/>
      <c r="N402" s="45"/>
    </row>
    <row r="403" spans="1:14" s="44" customFormat="1" x14ac:dyDescent="0.3">
      <c r="A403" s="45"/>
      <c r="B403" s="45"/>
      <c r="C403" s="45"/>
      <c r="D403" s="45"/>
      <c r="E403" s="45"/>
      <c r="F403" s="45"/>
      <c r="G403" s="45"/>
      <c r="H403" s="45"/>
      <c r="I403" s="45"/>
      <c r="J403" s="45"/>
      <c r="K403" s="45"/>
      <c r="L403" s="45"/>
      <c r="M403" s="45"/>
      <c r="N403" s="45"/>
    </row>
    <row r="404" spans="1:14" s="44" customFormat="1" x14ac:dyDescent="0.3">
      <c r="A404" s="45"/>
      <c r="B404" s="45"/>
      <c r="C404" s="45"/>
      <c r="D404" s="45"/>
      <c r="E404" s="45"/>
      <c r="F404" s="45"/>
      <c r="G404" s="45"/>
      <c r="H404" s="45"/>
      <c r="I404" s="45"/>
      <c r="J404" s="45"/>
      <c r="K404" s="45"/>
      <c r="L404" s="45"/>
      <c r="M404" s="45"/>
      <c r="N404" s="45"/>
    </row>
    <row r="405" spans="1:14" s="44" customFormat="1" x14ac:dyDescent="0.3">
      <c r="A405" s="45"/>
      <c r="B405" s="45"/>
      <c r="C405" s="45"/>
      <c r="D405" s="45"/>
      <c r="E405" s="45"/>
      <c r="F405" s="45"/>
      <c r="G405" s="45"/>
      <c r="H405" s="45"/>
      <c r="I405" s="45"/>
      <c r="J405" s="45"/>
      <c r="K405" s="45"/>
      <c r="L405" s="45"/>
      <c r="M405" s="45"/>
      <c r="N405" s="45"/>
    </row>
    <row r="406" spans="1:14" s="44" customFormat="1" x14ac:dyDescent="0.3">
      <c r="A406" s="45"/>
      <c r="B406" s="45"/>
      <c r="C406" s="45"/>
      <c r="D406" s="45"/>
      <c r="E406" s="45"/>
      <c r="F406" s="45"/>
      <c r="G406" s="45"/>
      <c r="H406" s="45"/>
      <c r="I406" s="45"/>
      <c r="J406" s="45"/>
      <c r="K406" s="45"/>
      <c r="L406" s="45"/>
      <c r="M406" s="45"/>
      <c r="N406" s="45"/>
    </row>
    <row r="407" spans="1:14" s="44" customFormat="1" x14ac:dyDescent="0.3">
      <c r="A407" s="45"/>
      <c r="B407" s="45"/>
      <c r="C407" s="45"/>
      <c r="D407" s="45"/>
      <c r="E407" s="45"/>
      <c r="F407" s="45"/>
      <c r="G407" s="45"/>
      <c r="H407" s="45"/>
      <c r="I407" s="45"/>
      <c r="J407" s="45"/>
      <c r="K407" s="45"/>
      <c r="L407" s="45"/>
      <c r="M407" s="45"/>
      <c r="N407" s="45"/>
    </row>
    <row r="408" spans="1:14" s="44" customFormat="1" x14ac:dyDescent="0.3">
      <c r="A408" s="45"/>
      <c r="B408" s="45"/>
      <c r="C408" s="45"/>
      <c r="D408" s="45"/>
      <c r="E408" s="45"/>
      <c r="F408" s="45"/>
      <c r="G408" s="45"/>
      <c r="H408" s="45"/>
      <c r="I408" s="45"/>
      <c r="J408" s="45"/>
      <c r="K408" s="45"/>
      <c r="L408" s="45"/>
      <c r="M408" s="45"/>
      <c r="N408" s="45"/>
    </row>
    <row r="409" spans="1:14" s="44" customFormat="1" x14ac:dyDescent="0.3">
      <c r="A409" s="45"/>
      <c r="B409" s="45"/>
      <c r="C409" s="45"/>
      <c r="D409" s="45"/>
      <c r="E409" s="45"/>
      <c r="F409" s="45"/>
      <c r="G409" s="45"/>
      <c r="H409" s="45"/>
      <c r="I409" s="45"/>
      <c r="J409" s="45"/>
      <c r="K409" s="45"/>
      <c r="L409" s="45"/>
      <c r="M409" s="45"/>
      <c r="N409" s="45"/>
    </row>
    <row r="410" spans="1:14" s="44" customFormat="1" x14ac:dyDescent="0.3">
      <c r="A410" s="45"/>
      <c r="B410" s="45"/>
      <c r="C410" s="45"/>
      <c r="D410" s="45"/>
      <c r="E410" s="45"/>
      <c r="F410" s="45"/>
      <c r="G410" s="45"/>
      <c r="H410" s="45"/>
      <c r="I410" s="45"/>
      <c r="J410" s="45"/>
      <c r="K410" s="45"/>
      <c r="L410" s="45"/>
      <c r="M410" s="45"/>
      <c r="N410" s="45"/>
    </row>
    <row r="411" spans="1:14" s="44" customFormat="1" x14ac:dyDescent="0.3">
      <c r="A411" s="45"/>
      <c r="B411" s="45"/>
      <c r="C411" s="45"/>
      <c r="D411" s="45"/>
      <c r="E411" s="45"/>
      <c r="F411" s="45"/>
      <c r="G411" s="45"/>
      <c r="H411" s="45"/>
      <c r="I411" s="45"/>
      <c r="J411" s="45"/>
      <c r="K411" s="45"/>
      <c r="L411" s="45"/>
      <c r="M411" s="45"/>
      <c r="N411" s="45"/>
    </row>
    <row r="412" spans="1:14" s="44" customFormat="1" x14ac:dyDescent="0.3">
      <c r="A412" s="45"/>
      <c r="B412" s="45"/>
      <c r="C412" s="45"/>
      <c r="D412" s="45"/>
      <c r="E412" s="45"/>
      <c r="F412" s="45"/>
      <c r="G412" s="45"/>
      <c r="H412" s="45"/>
      <c r="I412" s="45"/>
      <c r="J412" s="45"/>
      <c r="K412" s="45"/>
      <c r="L412" s="45"/>
      <c r="M412" s="45"/>
      <c r="N412" s="45"/>
    </row>
    <row r="413" spans="1:14" s="44" customFormat="1" x14ac:dyDescent="0.3">
      <c r="A413" s="45"/>
      <c r="B413" s="45"/>
      <c r="C413" s="45"/>
      <c r="D413" s="45"/>
      <c r="E413" s="45"/>
      <c r="F413" s="45"/>
      <c r="G413" s="45"/>
      <c r="H413" s="45"/>
      <c r="I413" s="45"/>
      <c r="J413" s="45"/>
      <c r="K413" s="45"/>
      <c r="L413" s="45"/>
      <c r="M413" s="45"/>
      <c r="N413" s="45"/>
    </row>
    <row r="414" spans="1:14" s="44" customFormat="1" x14ac:dyDescent="0.3">
      <c r="A414" s="45"/>
      <c r="B414" s="45"/>
      <c r="C414" s="45"/>
      <c r="D414" s="45"/>
      <c r="E414" s="45"/>
      <c r="F414" s="45"/>
      <c r="G414" s="45"/>
      <c r="H414" s="45"/>
      <c r="I414" s="45"/>
      <c r="J414" s="45"/>
      <c r="K414" s="45"/>
      <c r="L414" s="45"/>
      <c r="M414" s="45"/>
      <c r="N414" s="45"/>
    </row>
    <row r="415" spans="1:14" s="44" customFormat="1" x14ac:dyDescent="0.3">
      <c r="A415" s="45"/>
      <c r="B415" s="45"/>
      <c r="C415" s="45"/>
      <c r="D415" s="45"/>
      <c r="E415" s="45"/>
      <c r="F415" s="45"/>
      <c r="G415" s="45"/>
      <c r="H415" s="45"/>
      <c r="I415" s="45"/>
      <c r="J415" s="45"/>
      <c r="K415" s="45"/>
      <c r="L415" s="45"/>
      <c r="M415" s="45"/>
      <c r="N415" s="45"/>
    </row>
    <row r="416" spans="1:14" s="44" customFormat="1" x14ac:dyDescent="0.3">
      <c r="A416" s="45"/>
      <c r="B416" s="45"/>
      <c r="C416" s="45"/>
      <c r="D416" s="45"/>
      <c r="E416" s="45"/>
      <c r="F416" s="45"/>
      <c r="G416" s="45"/>
      <c r="H416" s="45"/>
      <c r="I416" s="45"/>
      <c r="J416" s="45"/>
      <c r="K416" s="45"/>
      <c r="L416" s="45"/>
      <c r="M416" s="45"/>
      <c r="N416" s="45"/>
    </row>
    <row r="417" spans="1:14" s="44" customFormat="1" x14ac:dyDescent="0.3">
      <c r="A417" s="45"/>
      <c r="B417" s="45"/>
      <c r="C417" s="45"/>
      <c r="D417" s="45"/>
      <c r="E417" s="45"/>
      <c r="F417" s="45"/>
      <c r="G417" s="45"/>
      <c r="H417" s="45"/>
      <c r="I417" s="45"/>
      <c r="J417" s="45"/>
      <c r="K417" s="45"/>
      <c r="L417" s="45"/>
      <c r="M417" s="45"/>
      <c r="N417" s="45"/>
    </row>
    <row r="418" spans="1:14" s="44" customFormat="1" x14ac:dyDescent="0.3">
      <c r="A418" s="45"/>
      <c r="B418" s="45"/>
      <c r="C418" s="45"/>
      <c r="D418" s="45"/>
      <c r="E418" s="45"/>
      <c r="F418" s="45"/>
      <c r="G418" s="45"/>
      <c r="H418" s="45"/>
      <c r="I418" s="45"/>
      <c r="J418" s="45"/>
      <c r="K418" s="45"/>
      <c r="L418" s="45"/>
      <c r="M418" s="45"/>
      <c r="N418" s="45"/>
    </row>
    <row r="419" spans="1:14" s="44" customFormat="1" x14ac:dyDescent="0.3">
      <c r="A419" s="45"/>
      <c r="B419" s="45"/>
      <c r="C419" s="45"/>
      <c r="D419" s="45"/>
      <c r="E419" s="45"/>
      <c r="F419" s="45"/>
      <c r="G419" s="45"/>
      <c r="H419" s="45"/>
      <c r="I419" s="45"/>
      <c r="J419" s="45"/>
      <c r="K419" s="45"/>
      <c r="L419" s="45"/>
      <c r="M419" s="45"/>
      <c r="N419" s="45"/>
    </row>
    <row r="420" spans="1:14" s="44" customFormat="1" x14ac:dyDescent="0.3">
      <c r="A420" s="45"/>
      <c r="B420" s="45"/>
      <c r="C420" s="45"/>
      <c r="D420" s="45"/>
      <c r="E420" s="45"/>
      <c r="F420" s="45"/>
      <c r="G420" s="45"/>
      <c r="H420" s="45"/>
      <c r="I420" s="45"/>
      <c r="J420" s="45"/>
      <c r="K420" s="45"/>
      <c r="L420" s="45"/>
      <c r="M420" s="45"/>
      <c r="N420" s="45"/>
    </row>
    <row r="421" spans="1:14" s="44" customFormat="1" x14ac:dyDescent="0.3">
      <c r="A421" s="45"/>
      <c r="B421" s="45"/>
      <c r="C421" s="45"/>
      <c r="D421" s="45"/>
      <c r="E421" s="45"/>
      <c r="F421" s="45"/>
      <c r="G421" s="45"/>
      <c r="H421" s="45"/>
      <c r="I421" s="45"/>
      <c r="J421" s="45"/>
      <c r="K421" s="45"/>
      <c r="L421" s="45"/>
      <c r="M421" s="45"/>
      <c r="N421" s="45"/>
    </row>
    <row r="422" spans="1:14" s="44" customFormat="1" x14ac:dyDescent="0.3">
      <c r="A422" s="45"/>
      <c r="B422" s="45"/>
      <c r="C422" s="45"/>
      <c r="D422" s="45"/>
      <c r="E422" s="45"/>
      <c r="F422" s="45"/>
      <c r="G422" s="45"/>
      <c r="H422" s="45"/>
      <c r="I422" s="45"/>
      <c r="J422" s="45"/>
      <c r="K422" s="45"/>
      <c r="L422" s="45"/>
      <c r="M422" s="45"/>
      <c r="N422" s="45"/>
    </row>
    <row r="423" spans="1:14" s="44" customFormat="1" x14ac:dyDescent="0.3">
      <c r="A423" s="45"/>
      <c r="B423" s="45"/>
      <c r="C423" s="45"/>
      <c r="D423" s="45"/>
      <c r="E423" s="45"/>
      <c r="F423" s="45"/>
      <c r="G423" s="45"/>
      <c r="H423" s="45"/>
      <c r="I423" s="45"/>
      <c r="J423" s="45"/>
      <c r="K423" s="45"/>
      <c r="L423" s="45"/>
      <c r="M423" s="45"/>
      <c r="N423" s="45"/>
    </row>
    <row r="424" spans="1:14" s="44" customFormat="1" x14ac:dyDescent="0.3">
      <c r="A424" s="45"/>
      <c r="B424" s="45"/>
      <c r="C424" s="45"/>
      <c r="D424" s="45"/>
      <c r="E424" s="45"/>
      <c r="F424" s="45"/>
      <c r="G424" s="45"/>
      <c r="H424" s="45"/>
      <c r="I424" s="45"/>
      <c r="J424" s="45"/>
      <c r="K424" s="45"/>
      <c r="L424" s="45"/>
      <c r="M424" s="45"/>
      <c r="N424" s="45"/>
    </row>
    <row r="425" spans="1:14" s="44" customFormat="1" x14ac:dyDescent="0.3">
      <c r="A425" s="45"/>
      <c r="B425" s="45"/>
      <c r="C425" s="45"/>
      <c r="D425" s="45"/>
      <c r="E425" s="45"/>
      <c r="F425" s="45"/>
      <c r="G425" s="45"/>
      <c r="H425" s="45"/>
      <c r="I425" s="45"/>
      <c r="J425" s="45"/>
      <c r="K425" s="45"/>
      <c r="L425" s="45"/>
      <c r="M425" s="45"/>
      <c r="N425" s="45"/>
    </row>
    <row r="426" spans="1:14" s="44" customFormat="1" x14ac:dyDescent="0.3">
      <c r="A426" s="45"/>
      <c r="B426" s="45"/>
      <c r="C426" s="45"/>
      <c r="D426" s="45"/>
      <c r="E426" s="45"/>
      <c r="F426" s="45"/>
      <c r="G426" s="45"/>
      <c r="H426" s="45"/>
      <c r="I426" s="45"/>
      <c r="J426" s="45"/>
      <c r="K426" s="45"/>
      <c r="L426" s="45"/>
      <c r="M426" s="45"/>
      <c r="N426" s="45"/>
    </row>
    <row r="427" spans="1:14" s="44" customFormat="1" x14ac:dyDescent="0.3">
      <c r="A427" s="45"/>
      <c r="B427" s="45"/>
      <c r="C427" s="45"/>
      <c r="D427" s="45"/>
      <c r="E427" s="45"/>
      <c r="F427" s="45"/>
      <c r="G427" s="45"/>
      <c r="H427" s="45"/>
      <c r="I427" s="45"/>
      <c r="J427" s="45"/>
      <c r="K427" s="45"/>
      <c r="L427" s="45"/>
      <c r="M427" s="45"/>
      <c r="N427" s="45"/>
    </row>
    <row r="428" spans="1:14" s="44" customFormat="1" x14ac:dyDescent="0.3">
      <c r="A428" s="45"/>
      <c r="B428" s="45"/>
      <c r="C428" s="45"/>
      <c r="D428" s="45"/>
      <c r="E428" s="45"/>
      <c r="F428" s="45"/>
      <c r="G428" s="45"/>
      <c r="H428" s="45"/>
      <c r="I428" s="45"/>
      <c r="J428" s="45"/>
      <c r="K428" s="45"/>
      <c r="L428" s="45"/>
      <c r="M428" s="45"/>
      <c r="N428" s="45"/>
    </row>
    <row r="429" spans="1:14" s="44" customFormat="1" x14ac:dyDescent="0.3">
      <c r="A429" s="45"/>
      <c r="B429" s="45"/>
      <c r="C429" s="45"/>
      <c r="D429" s="45"/>
      <c r="E429" s="45"/>
      <c r="F429" s="45"/>
      <c r="G429" s="45"/>
      <c r="H429" s="45"/>
      <c r="I429" s="45"/>
      <c r="J429" s="45"/>
      <c r="K429" s="45"/>
      <c r="L429" s="45"/>
      <c r="M429" s="45"/>
      <c r="N429" s="45"/>
    </row>
    <row r="430" spans="1:14" s="44" customFormat="1" x14ac:dyDescent="0.3">
      <c r="A430" s="45"/>
      <c r="B430" s="45"/>
      <c r="C430" s="45"/>
      <c r="D430" s="45"/>
      <c r="E430" s="45"/>
      <c r="F430" s="45"/>
      <c r="G430" s="45"/>
      <c r="H430" s="45"/>
      <c r="I430" s="45"/>
      <c r="J430" s="45"/>
      <c r="K430" s="45"/>
      <c r="L430" s="45"/>
      <c r="M430" s="45"/>
      <c r="N430" s="45"/>
    </row>
    <row r="431" spans="1:14" s="44" customFormat="1" x14ac:dyDescent="0.3">
      <c r="A431" s="45"/>
      <c r="B431" s="45"/>
      <c r="C431" s="45"/>
      <c r="D431" s="45"/>
      <c r="E431" s="45"/>
      <c r="F431" s="45"/>
      <c r="G431" s="45"/>
      <c r="H431" s="45"/>
      <c r="I431" s="45"/>
      <c r="J431" s="45"/>
      <c r="K431" s="45"/>
      <c r="L431" s="45"/>
      <c r="M431" s="45"/>
      <c r="N431" s="45"/>
    </row>
    <row r="432" spans="1:14" s="44" customFormat="1" x14ac:dyDescent="0.3">
      <c r="A432" s="45"/>
      <c r="B432" s="45"/>
      <c r="C432" s="45"/>
      <c r="D432" s="45"/>
      <c r="E432" s="45"/>
      <c r="F432" s="45"/>
      <c r="G432" s="45"/>
      <c r="H432" s="45"/>
      <c r="I432" s="45"/>
      <c r="J432" s="45"/>
      <c r="K432" s="45"/>
      <c r="L432" s="45"/>
      <c r="M432" s="45"/>
      <c r="N432" s="45"/>
    </row>
    <row r="433" spans="1:14" s="44" customFormat="1" x14ac:dyDescent="0.3">
      <c r="A433" s="45"/>
      <c r="B433" s="45"/>
      <c r="C433" s="45"/>
      <c r="D433" s="45"/>
      <c r="E433" s="45"/>
      <c r="F433" s="45"/>
      <c r="G433" s="45"/>
      <c r="H433" s="45"/>
      <c r="I433" s="45"/>
      <c r="J433" s="45"/>
      <c r="K433" s="45"/>
      <c r="L433" s="45"/>
      <c r="M433" s="45"/>
      <c r="N433" s="45"/>
    </row>
    <row r="434" spans="1:14" s="44" customFormat="1" x14ac:dyDescent="0.3">
      <c r="A434" s="45"/>
      <c r="B434" s="45"/>
      <c r="C434" s="45"/>
      <c r="D434" s="45"/>
      <c r="E434" s="45"/>
      <c r="F434" s="45"/>
      <c r="G434" s="45"/>
      <c r="H434" s="45"/>
      <c r="I434" s="45"/>
      <c r="J434" s="45"/>
      <c r="K434" s="45"/>
      <c r="L434" s="45"/>
      <c r="M434" s="45"/>
      <c r="N434" s="45"/>
    </row>
    <row r="435" spans="1:14" s="44" customFormat="1" x14ac:dyDescent="0.3">
      <c r="A435" s="45"/>
      <c r="B435" s="45"/>
      <c r="C435" s="45"/>
      <c r="D435" s="45"/>
      <c r="E435" s="45"/>
      <c r="F435" s="45"/>
      <c r="G435" s="45"/>
      <c r="H435" s="45"/>
      <c r="I435" s="45"/>
      <c r="J435" s="45"/>
      <c r="K435" s="45"/>
      <c r="L435" s="45"/>
      <c r="M435" s="45"/>
      <c r="N435" s="45"/>
    </row>
    <row r="436" spans="1:14" s="44" customFormat="1" x14ac:dyDescent="0.3">
      <c r="A436" s="45"/>
      <c r="B436" s="45"/>
      <c r="C436" s="45"/>
      <c r="D436" s="45"/>
      <c r="E436" s="45"/>
      <c r="F436" s="45"/>
      <c r="G436" s="45"/>
      <c r="H436" s="45"/>
      <c r="I436" s="45"/>
      <c r="J436" s="45"/>
      <c r="K436" s="45"/>
      <c r="L436" s="45"/>
      <c r="M436" s="45"/>
      <c r="N436" s="45"/>
    </row>
    <row r="437" spans="1:14" s="44" customFormat="1" x14ac:dyDescent="0.3">
      <c r="A437" s="45"/>
      <c r="B437" s="45"/>
      <c r="C437" s="45"/>
      <c r="D437" s="45"/>
      <c r="E437" s="45"/>
      <c r="F437" s="45"/>
      <c r="G437" s="45"/>
      <c r="H437" s="45"/>
      <c r="I437" s="45"/>
      <c r="J437" s="45"/>
      <c r="K437" s="45"/>
      <c r="L437" s="45"/>
      <c r="M437" s="45"/>
      <c r="N437" s="45"/>
    </row>
    <row r="438" spans="1:14" s="44" customFormat="1" x14ac:dyDescent="0.3">
      <c r="A438" s="45"/>
      <c r="B438" s="45"/>
      <c r="C438" s="45"/>
      <c r="D438" s="45"/>
      <c r="E438" s="45"/>
      <c r="F438" s="45"/>
      <c r="G438" s="45"/>
      <c r="H438" s="45"/>
      <c r="I438" s="45"/>
      <c r="J438" s="45"/>
      <c r="K438" s="45"/>
      <c r="L438" s="45"/>
      <c r="M438" s="45"/>
      <c r="N438" s="45"/>
    </row>
    <row r="439" spans="1:14" s="44" customFormat="1" x14ac:dyDescent="0.3">
      <c r="A439" s="45"/>
      <c r="B439" s="45"/>
      <c r="C439" s="45"/>
      <c r="D439" s="45"/>
      <c r="E439" s="45"/>
      <c r="F439" s="45"/>
      <c r="G439" s="45"/>
      <c r="H439" s="45"/>
      <c r="I439" s="45"/>
      <c r="J439" s="45"/>
      <c r="K439" s="45"/>
      <c r="L439" s="45"/>
      <c r="M439" s="45"/>
      <c r="N439" s="45"/>
    </row>
    <row r="440" spans="1:14" s="44" customFormat="1" x14ac:dyDescent="0.3">
      <c r="A440" s="45"/>
      <c r="B440" s="45"/>
      <c r="C440" s="45"/>
      <c r="D440" s="45"/>
      <c r="E440" s="45"/>
      <c r="F440" s="45"/>
      <c r="G440" s="45"/>
      <c r="H440" s="45"/>
      <c r="I440" s="45"/>
      <c r="J440" s="45"/>
      <c r="K440" s="45"/>
      <c r="L440" s="45"/>
      <c r="M440" s="45"/>
      <c r="N440" s="45"/>
    </row>
    <row r="441" spans="1:14" s="44" customFormat="1" x14ac:dyDescent="0.3">
      <c r="A441" s="45"/>
      <c r="B441" s="45"/>
      <c r="C441" s="45"/>
      <c r="D441" s="45"/>
      <c r="E441" s="45"/>
      <c r="F441" s="45"/>
      <c r="G441" s="45"/>
      <c r="H441" s="45"/>
      <c r="I441" s="45"/>
      <c r="J441" s="45"/>
      <c r="K441" s="45"/>
      <c r="L441" s="45"/>
      <c r="M441" s="45"/>
      <c r="N441" s="45"/>
    </row>
    <row r="442" spans="1:14" s="44" customFormat="1" x14ac:dyDescent="0.3">
      <c r="A442" s="45"/>
      <c r="B442" s="45"/>
      <c r="C442" s="45"/>
      <c r="D442" s="45"/>
      <c r="E442" s="45"/>
      <c r="F442" s="45"/>
      <c r="G442" s="45"/>
      <c r="H442" s="45"/>
      <c r="I442" s="45"/>
      <c r="J442" s="45"/>
      <c r="K442" s="45"/>
      <c r="L442" s="45"/>
      <c r="M442" s="45"/>
      <c r="N442" s="45"/>
    </row>
    <row r="443" spans="1:14" s="44" customFormat="1" x14ac:dyDescent="0.3">
      <c r="A443" s="45"/>
      <c r="B443" s="45"/>
      <c r="C443" s="45"/>
      <c r="D443" s="45"/>
      <c r="E443" s="45"/>
      <c r="F443" s="45"/>
      <c r="G443" s="45"/>
      <c r="H443" s="45"/>
      <c r="I443" s="45"/>
      <c r="J443" s="45"/>
      <c r="K443" s="45"/>
      <c r="L443" s="45"/>
      <c r="M443" s="45"/>
      <c r="N443" s="45"/>
    </row>
    <row r="444" spans="1:14" s="44" customFormat="1" x14ac:dyDescent="0.3">
      <c r="A444" s="45"/>
      <c r="B444" s="45"/>
      <c r="C444" s="45"/>
      <c r="D444" s="45"/>
      <c r="E444" s="45"/>
      <c r="F444" s="45"/>
      <c r="G444" s="45"/>
      <c r="H444" s="45"/>
      <c r="I444" s="45"/>
      <c r="J444" s="45"/>
      <c r="K444" s="45"/>
      <c r="L444" s="45"/>
      <c r="M444" s="45"/>
      <c r="N444" s="45"/>
    </row>
    <row r="445" spans="1:14" s="44" customFormat="1" x14ac:dyDescent="0.3">
      <c r="A445" s="45"/>
      <c r="B445" s="45"/>
      <c r="C445" s="45"/>
      <c r="D445" s="45"/>
      <c r="E445" s="45"/>
      <c r="F445" s="45"/>
      <c r="G445" s="45"/>
      <c r="H445" s="45"/>
      <c r="I445" s="45"/>
      <c r="J445" s="45"/>
      <c r="K445" s="45"/>
      <c r="L445" s="45"/>
      <c r="M445" s="45"/>
      <c r="N445" s="45"/>
    </row>
    <row r="446" spans="1:14" s="44" customFormat="1" x14ac:dyDescent="0.3">
      <c r="A446" s="45"/>
      <c r="B446" s="45"/>
      <c r="C446" s="45"/>
      <c r="D446" s="45"/>
      <c r="E446" s="45"/>
      <c r="F446" s="45"/>
      <c r="G446" s="45"/>
      <c r="H446" s="45"/>
      <c r="I446" s="45"/>
      <c r="J446" s="45"/>
      <c r="K446" s="45"/>
      <c r="L446" s="45"/>
      <c r="M446" s="45"/>
      <c r="N446" s="45"/>
    </row>
    <row r="447" spans="1:14" s="44" customFormat="1" x14ac:dyDescent="0.3">
      <c r="A447" s="45"/>
      <c r="B447" s="45"/>
      <c r="C447" s="45"/>
      <c r="D447" s="45"/>
      <c r="E447" s="45"/>
      <c r="F447" s="45"/>
      <c r="G447" s="45"/>
      <c r="H447" s="45"/>
      <c r="I447" s="45"/>
      <c r="J447" s="45"/>
      <c r="K447" s="45"/>
      <c r="L447" s="45"/>
      <c r="M447" s="45"/>
      <c r="N447" s="45"/>
    </row>
    <row r="448" spans="1:14" s="44" customFormat="1" x14ac:dyDescent="0.3">
      <c r="A448" s="45"/>
      <c r="B448" s="45"/>
      <c r="C448" s="45"/>
      <c r="D448" s="45"/>
      <c r="E448" s="45"/>
      <c r="F448" s="45"/>
      <c r="G448" s="45"/>
      <c r="H448" s="45"/>
      <c r="I448" s="45"/>
      <c r="J448" s="45"/>
      <c r="K448" s="45"/>
      <c r="L448" s="45"/>
      <c r="M448" s="45"/>
      <c r="N448" s="45"/>
    </row>
    <row r="449" spans="1:14" s="44" customFormat="1" x14ac:dyDescent="0.3">
      <c r="A449" s="45"/>
      <c r="B449" s="45"/>
      <c r="C449" s="45"/>
      <c r="D449" s="45"/>
      <c r="E449" s="45"/>
      <c r="F449" s="45"/>
      <c r="G449" s="45"/>
      <c r="H449" s="45"/>
      <c r="I449" s="45"/>
      <c r="J449" s="45"/>
      <c r="K449" s="45"/>
      <c r="L449" s="45"/>
      <c r="M449" s="45"/>
      <c r="N449" s="45"/>
    </row>
    <row r="450" spans="1:14" s="44" customFormat="1" x14ac:dyDescent="0.3">
      <c r="A450" s="45"/>
      <c r="B450" s="45"/>
      <c r="C450" s="45"/>
      <c r="D450" s="45"/>
      <c r="E450" s="45"/>
      <c r="F450" s="45"/>
      <c r="G450" s="45"/>
      <c r="H450" s="45"/>
      <c r="I450" s="45"/>
      <c r="J450" s="45"/>
      <c r="K450" s="45"/>
      <c r="L450" s="45"/>
      <c r="M450" s="45"/>
      <c r="N450" s="45"/>
    </row>
    <row r="451" spans="1:14" s="44" customFormat="1" x14ac:dyDescent="0.3">
      <c r="A451" s="45"/>
      <c r="B451" s="45"/>
      <c r="C451" s="45"/>
      <c r="D451" s="45"/>
      <c r="E451" s="45"/>
      <c r="F451" s="45"/>
      <c r="G451" s="45"/>
      <c r="H451" s="45"/>
      <c r="I451" s="45"/>
      <c r="J451" s="45"/>
      <c r="K451" s="45"/>
      <c r="L451" s="45"/>
      <c r="M451" s="45"/>
      <c r="N451" s="45"/>
    </row>
    <row r="452" spans="1:14" s="44" customFormat="1" x14ac:dyDescent="0.3">
      <c r="A452" s="45"/>
      <c r="B452" s="45"/>
      <c r="C452" s="45"/>
      <c r="D452" s="45"/>
      <c r="E452" s="45"/>
      <c r="F452" s="45"/>
      <c r="G452" s="45"/>
      <c r="H452" s="45"/>
      <c r="I452" s="45"/>
      <c r="J452" s="45"/>
      <c r="K452" s="45"/>
      <c r="L452" s="45"/>
      <c r="M452" s="45"/>
      <c r="N452" s="45"/>
    </row>
    <row r="453" spans="1:14" s="44" customFormat="1" x14ac:dyDescent="0.3">
      <c r="A453" s="45"/>
      <c r="B453" s="45"/>
      <c r="C453" s="45"/>
      <c r="D453" s="45"/>
      <c r="E453" s="45"/>
      <c r="F453" s="45"/>
      <c r="G453" s="45"/>
      <c r="H453" s="45"/>
      <c r="I453" s="45"/>
      <c r="J453" s="45"/>
      <c r="K453" s="45"/>
      <c r="L453" s="45"/>
      <c r="M453" s="45"/>
      <c r="N453" s="45"/>
    </row>
    <row r="454" spans="1:14" s="44" customFormat="1" x14ac:dyDescent="0.3">
      <c r="A454" s="45"/>
      <c r="B454" s="45"/>
      <c r="C454" s="45"/>
      <c r="D454" s="45"/>
      <c r="E454" s="45"/>
      <c r="F454" s="45"/>
      <c r="G454" s="45"/>
      <c r="H454" s="45"/>
      <c r="I454" s="45"/>
      <c r="J454" s="45"/>
      <c r="K454" s="45"/>
      <c r="L454" s="45"/>
      <c r="M454" s="45"/>
      <c r="N454" s="45"/>
    </row>
    <row r="455" spans="1:14" s="44" customFormat="1" x14ac:dyDescent="0.3">
      <c r="A455" s="45"/>
      <c r="B455" s="45"/>
      <c r="C455" s="45"/>
      <c r="D455" s="45"/>
      <c r="E455" s="45"/>
      <c r="F455" s="45"/>
      <c r="G455" s="45"/>
      <c r="H455" s="45"/>
      <c r="I455" s="45"/>
      <c r="J455" s="45"/>
      <c r="K455" s="45"/>
      <c r="L455" s="45"/>
      <c r="M455" s="45"/>
      <c r="N455" s="45"/>
    </row>
    <row r="456" spans="1:14" s="44" customFormat="1" x14ac:dyDescent="0.3">
      <c r="A456" s="45"/>
      <c r="B456" s="45"/>
      <c r="C456" s="45"/>
      <c r="D456" s="45"/>
      <c r="E456" s="45"/>
      <c r="F456" s="45"/>
      <c r="G456" s="45"/>
      <c r="H456" s="45"/>
      <c r="I456" s="45"/>
      <c r="J456" s="45"/>
      <c r="K456" s="45"/>
      <c r="L456" s="45"/>
      <c r="M456" s="45"/>
      <c r="N456" s="45"/>
    </row>
    <row r="457" spans="1:14" s="44" customFormat="1" x14ac:dyDescent="0.3">
      <c r="A457" s="45"/>
      <c r="B457" s="45"/>
      <c r="C457" s="45"/>
      <c r="D457" s="45"/>
      <c r="E457" s="45"/>
      <c r="F457" s="45"/>
      <c r="G457" s="45"/>
      <c r="H457" s="45"/>
      <c r="I457" s="45"/>
      <c r="J457" s="45"/>
      <c r="K457" s="45"/>
      <c r="L457" s="45"/>
      <c r="M457" s="45"/>
      <c r="N457" s="45"/>
    </row>
    <row r="458" spans="1:14" s="44" customFormat="1" x14ac:dyDescent="0.3">
      <c r="A458" s="45"/>
      <c r="B458" s="45"/>
      <c r="C458" s="45"/>
      <c r="D458" s="45"/>
      <c r="E458" s="45"/>
      <c r="F458" s="45"/>
      <c r="G458" s="45"/>
      <c r="H458" s="45"/>
      <c r="I458" s="45"/>
      <c r="J458" s="45"/>
      <c r="K458" s="45"/>
      <c r="L458" s="45"/>
      <c r="M458" s="45"/>
      <c r="N458" s="45"/>
    </row>
    <row r="459" spans="1:14" s="44" customFormat="1" x14ac:dyDescent="0.3">
      <c r="A459" s="45"/>
      <c r="B459" s="45"/>
      <c r="C459" s="45"/>
      <c r="D459" s="45"/>
      <c r="E459" s="45"/>
      <c r="F459" s="45"/>
      <c r="G459" s="45"/>
      <c r="H459" s="45"/>
      <c r="I459" s="45"/>
      <c r="J459" s="45"/>
      <c r="K459" s="45"/>
      <c r="L459" s="45"/>
      <c r="M459" s="45"/>
      <c r="N459" s="45"/>
    </row>
    <row r="460" spans="1:14" s="44" customFormat="1" x14ac:dyDescent="0.3">
      <c r="A460" s="45"/>
      <c r="B460" s="45"/>
      <c r="C460" s="45"/>
      <c r="D460" s="45"/>
      <c r="E460" s="45"/>
      <c r="F460" s="45"/>
      <c r="G460" s="45"/>
      <c r="H460" s="45"/>
      <c r="I460" s="45"/>
      <c r="J460" s="45"/>
      <c r="K460" s="45"/>
      <c r="L460" s="45"/>
      <c r="M460" s="45"/>
      <c r="N460" s="45"/>
    </row>
    <row r="461" spans="1:14" s="44" customFormat="1" x14ac:dyDescent="0.3">
      <c r="A461" s="45"/>
      <c r="B461" s="45"/>
      <c r="C461" s="45"/>
      <c r="D461" s="45"/>
      <c r="E461" s="45"/>
      <c r="F461" s="45"/>
      <c r="G461" s="45"/>
      <c r="H461" s="45"/>
      <c r="I461" s="45"/>
      <c r="J461" s="45"/>
      <c r="K461" s="45"/>
      <c r="L461" s="45"/>
      <c r="M461" s="45"/>
      <c r="N461" s="45"/>
    </row>
    <row r="462" spans="1:14" s="44" customFormat="1" x14ac:dyDescent="0.3">
      <c r="A462" s="45"/>
      <c r="B462" s="45"/>
      <c r="C462" s="45"/>
      <c r="D462" s="45"/>
      <c r="E462" s="45"/>
      <c r="F462" s="45"/>
      <c r="G462" s="45"/>
      <c r="H462" s="45"/>
      <c r="I462" s="45"/>
      <c r="J462" s="45"/>
      <c r="K462" s="45"/>
      <c r="L462" s="45"/>
      <c r="M462" s="45"/>
      <c r="N462" s="45"/>
    </row>
    <row r="463" spans="1:14" s="44" customFormat="1" x14ac:dyDescent="0.3">
      <c r="A463" s="45"/>
      <c r="B463" s="45"/>
      <c r="C463" s="45"/>
      <c r="D463" s="45"/>
      <c r="E463" s="45"/>
      <c r="F463" s="45"/>
      <c r="G463" s="45"/>
      <c r="H463" s="45"/>
      <c r="I463" s="45"/>
      <c r="J463" s="45"/>
      <c r="K463" s="45"/>
      <c r="L463" s="45"/>
      <c r="M463" s="45"/>
      <c r="N463" s="45"/>
    </row>
    <row r="464" spans="1:14" s="44" customFormat="1" x14ac:dyDescent="0.3">
      <c r="A464" s="45"/>
      <c r="B464" s="45"/>
      <c r="C464" s="45"/>
      <c r="D464" s="45"/>
      <c r="E464" s="45"/>
      <c r="F464" s="45"/>
      <c r="G464" s="45"/>
      <c r="H464" s="45"/>
      <c r="I464" s="45"/>
      <c r="J464" s="45"/>
      <c r="K464" s="45"/>
      <c r="L464" s="45"/>
      <c r="M464" s="45"/>
      <c r="N464" s="45"/>
    </row>
    <row r="465" spans="1:14" s="44" customFormat="1" x14ac:dyDescent="0.3">
      <c r="A465" s="45"/>
      <c r="B465" s="45"/>
      <c r="C465" s="45"/>
      <c r="D465" s="45"/>
      <c r="E465" s="45"/>
      <c r="F465" s="45"/>
      <c r="G465" s="45"/>
      <c r="H465" s="45"/>
      <c r="I465" s="45"/>
      <c r="J465" s="45"/>
      <c r="K465" s="45"/>
      <c r="L465" s="45"/>
      <c r="M465" s="45"/>
      <c r="N465" s="45"/>
    </row>
    <row r="466" spans="1:14" s="44" customFormat="1" x14ac:dyDescent="0.3">
      <c r="A466" s="45"/>
      <c r="B466" s="45"/>
      <c r="C466" s="45"/>
      <c r="D466" s="45"/>
      <c r="E466" s="45"/>
      <c r="F466" s="45"/>
      <c r="G466" s="45"/>
      <c r="H466" s="45"/>
      <c r="I466" s="45"/>
      <c r="J466" s="45"/>
      <c r="K466" s="45"/>
      <c r="L466" s="45"/>
      <c r="M466" s="45"/>
      <c r="N466" s="45"/>
    </row>
    <row r="467" spans="1:14" s="44" customFormat="1" x14ac:dyDescent="0.3">
      <c r="A467" s="45"/>
      <c r="B467" s="45"/>
      <c r="C467" s="45"/>
      <c r="D467" s="45"/>
      <c r="E467" s="45"/>
      <c r="F467" s="45"/>
      <c r="G467" s="45"/>
      <c r="H467" s="45"/>
      <c r="I467" s="45"/>
      <c r="J467" s="45"/>
      <c r="K467" s="45"/>
      <c r="L467" s="45"/>
      <c r="M467" s="45"/>
      <c r="N467" s="45"/>
    </row>
    <row r="468" spans="1:14" s="44" customFormat="1" x14ac:dyDescent="0.3">
      <c r="A468" s="45"/>
      <c r="B468" s="45"/>
      <c r="C468" s="45"/>
      <c r="D468" s="45"/>
      <c r="E468" s="45"/>
      <c r="F468" s="45"/>
      <c r="G468" s="45"/>
      <c r="H468" s="45"/>
      <c r="I468" s="45"/>
      <c r="J468" s="45"/>
      <c r="K468" s="45"/>
      <c r="L468" s="45"/>
      <c r="M468" s="45"/>
      <c r="N468" s="45"/>
    </row>
    <row r="469" spans="1:14" s="44" customFormat="1" x14ac:dyDescent="0.3">
      <c r="A469" s="45"/>
      <c r="B469" s="45"/>
      <c r="C469" s="45"/>
      <c r="D469" s="45"/>
      <c r="E469" s="45"/>
      <c r="F469" s="45"/>
      <c r="G469" s="45"/>
      <c r="H469" s="45"/>
      <c r="I469" s="45"/>
      <c r="J469" s="45"/>
      <c r="K469" s="45"/>
      <c r="L469" s="45"/>
      <c r="M469" s="45"/>
      <c r="N469" s="45"/>
    </row>
    <row r="470" spans="1:14" s="44" customFormat="1" x14ac:dyDescent="0.3">
      <c r="A470" s="45"/>
      <c r="B470" s="45"/>
      <c r="C470" s="45"/>
      <c r="D470" s="45"/>
      <c r="E470" s="45"/>
      <c r="F470" s="45"/>
      <c r="G470" s="45"/>
      <c r="H470" s="45"/>
      <c r="I470" s="45"/>
      <c r="J470" s="45"/>
      <c r="K470" s="45"/>
      <c r="L470" s="45"/>
      <c r="M470" s="45"/>
      <c r="N470" s="45"/>
    </row>
    <row r="471" spans="1:14" s="44" customFormat="1" x14ac:dyDescent="0.3">
      <c r="A471" s="45"/>
      <c r="B471" s="45"/>
      <c r="C471" s="45"/>
      <c r="D471" s="45"/>
      <c r="E471" s="45"/>
      <c r="F471" s="45"/>
      <c r="G471" s="45"/>
      <c r="H471" s="45"/>
      <c r="I471" s="45"/>
      <c r="J471" s="45"/>
      <c r="K471" s="45"/>
      <c r="L471" s="45"/>
      <c r="M471" s="45"/>
      <c r="N471" s="45"/>
    </row>
    <row r="472" spans="1:14" s="44" customFormat="1" x14ac:dyDescent="0.3">
      <c r="A472" s="45"/>
      <c r="B472" s="45"/>
      <c r="C472" s="45"/>
      <c r="D472" s="45"/>
      <c r="E472" s="45"/>
      <c r="F472" s="45"/>
      <c r="G472" s="45"/>
      <c r="H472" s="45"/>
      <c r="I472" s="45"/>
      <c r="J472" s="45"/>
      <c r="K472" s="45"/>
      <c r="L472" s="45"/>
      <c r="M472" s="45"/>
      <c r="N472" s="45"/>
    </row>
    <row r="473" spans="1:14" s="44" customFormat="1" x14ac:dyDescent="0.3">
      <c r="A473" s="45"/>
      <c r="B473" s="45"/>
      <c r="C473" s="45"/>
      <c r="D473" s="45"/>
      <c r="E473" s="45"/>
      <c r="F473" s="45"/>
      <c r="G473" s="45"/>
      <c r="H473" s="45"/>
      <c r="I473" s="45"/>
      <c r="J473" s="45"/>
      <c r="K473" s="45"/>
      <c r="L473" s="45"/>
      <c r="M473" s="45"/>
      <c r="N473" s="45"/>
    </row>
    <row r="474" spans="1:14" s="44" customFormat="1" x14ac:dyDescent="0.3">
      <c r="A474" s="45"/>
      <c r="B474" s="45"/>
      <c r="C474" s="45"/>
      <c r="D474" s="45"/>
      <c r="E474" s="45"/>
      <c r="F474" s="45"/>
      <c r="G474" s="45"/>
      <c r="H474" s="45"/>
      <c r="I474" s="45"/>
      <c r="J474" s="45"/>
      <c r="K474" s="45"/>
      <c r="L474" s="45"/>
      <c r="M474" s="45"/>
      <c r="N474" s="45"/>
    </row>
    <row r="475" spans="1:14" s="44" customFormat="1" x14ac:dyDescent="0.3">
      <c r="A475" s="45"/>
      <c r="B475" s="45"/>
      <c r="C475" s="45"/>
      <c r="D475" s="45"/>
      <c r="E475" s="45"/>
      <c r="F475" s="45"/>
      <c r="G475" s="45"/>
      <c r="H475" s="45"/>
      <c r="I475" s="45"/>
      <c r="J475" s="45"/>
      <c r="K475" s="45"/>
      <c r="L475" s="45"/>
      <c r="M475" s="45"/>
      <c r="N475" s="45"/>
    </row>
    <row r="476" spans="1:14" s="44" customFormat="1" x14ac:dyDescent="0.3">
      <c r="A476" s="45"/>
      <c r="B476" s="45"/>
      <c r="C476" s="45"/>
      <c r="D476" s="45"/>
      <c r="E476" s="45"/>
      <c r="F476" s="45"/>
      <c r="G476" s="45"/>
      <c r="H476" s="45"/>
      <c r="I476" s="45"/>
      <c r="J476" s="45"/>
      <c r="K476" s="45"/>
      <c r="L476" s="45"/>
      <c r="M476" s="45"/>
      <c r="N476" s="45"/>
    </row>
    <row r="477" spans="1:14" s="44" customFormat="1" x14ac:dyDescent="0.3">
      <c r="A477" s="45"/>
      <c r="B477" s="45"/>
      <c r="C477" s="45"/>
      <c r="D477" s="45"/>
      <c r="E477" s="45"/>
      <c r="F477" s="45"/>
      <c r="G477" s="45"/>
      <c r="H477" s="45"/>
      <c r="I477" s="45"/>
      <c r="J477" s="45"/>
      <c r="K477" s="45"/>
      <c r="L477" s="45"/>
      <c r="M477" s="45"/>
      <c r="N477" s="45"/>
    </row>
    <row r="478" spans="1:14" s="44" customFormat="1" x14ac:dyDescent="0.3">
      <c r="A478" s="45"/>
      <c r="B478" s="45"/>
      <c r="C478" s="45"/>
      <c r="D478" s="45"/>
      <c r="E478" s="45"/>
      <c r="F478" s="45"/>
      <c r="G478" s="45"/>
      <c r="H478" s="45"/>
      <c r="I478" s="45"/>
      <c r="J478" s="45"/>
      <c r="K478" s="45"/>
      <c r="L478" s="45"/>
      <c r="M478" s="45"/>
      <c r="N478" s="45"/>
    </row>
    <row r="479" spans="1:14" s="44" customFormat="1" x14ac:dyDescent="0.3">
      <c r="A479" s="45"/>
      <c r="B479" s="45"/>
      <c r="C479" s="45"/>
      <c r="D479" s="45"/>
      <c r="E479" s="45"/>
      <c r="F479" s="45"/>
      <c r="G479" s="45"/>
      <c r="H479" s="45"/>
      <c r="I479" s="45"/>
      <c r="J479" s="45"/>
      <c r="K479" s="45"/>
      <c r="L479" s="45"/>
      <c r="M479" s="45"/>
      <c r="N479" s="45"/>
    </row>
    <row r="480" spans="1:14" s="44" customFormat="1" x14ac:dyDescent="0.3">
      <c r="A480" s="45"/>
      <c r="B480" s="45"/>
      <c r="C480" s="45"/>
      <c r="D480" s="45"/>
      <c r="E480" s="45"/>
      <c r="F480" s="45"/>
      <c r="G480" s="45"/>
      <c r="H480" s="45"/>
      <c r="I480" s="45"/>
      <c r="J480" s="45"/>
      <c r="K480" s="45"/>
      <c r="L480" s="45"/>
      <c r="M480" s="45"/>
      <c r="N480" s="45"/>
    </row>
    <row r="481" spans="1:14" s="44" customFormat="1" x14ac:dyDescent="0.3">
      <c r="A481" s="45"/>
      <c r="B481" s="45"/>
      <c r="C481" s="45"/>
      <c r="D481" s="45"/>
      <c r="E481" s="45"/>
      <c r="F481" s="45"/>
      <c r="G481" s="45"/>
      <c r="H481" s="45"/>
      <c r="I481" s="45"/>
      <c r="J481" s="45"/>
      <c r="K481" s="45"/>
      <c r="L481" s="45"/>
      <c r="M481" s="45"/>
      <c r="N481" s="45"/>
    </row>
    <row r="482" spans="1:14" s="44" customFormat="1" x14ac:dyDescent="0.3">
      <c r="A482" s="45"/>
      <c r="B482" s="45"/>
      <c r="C482" s="45"/>
      <c r="D482" s="45"/>
      <c r="E482" s="45"/>
      <c r="F482" s="45"/>
      <c r="G482" s="45"/>
      <c r="H482" s="45"/>
      <c r="I482" s="45"/>
      <c r="J482" s="45"/>
      <c r="K482" s="45"/>
      <c r="L482" s="45"/>
      <c r="M482" s="45"/>
      <c r="N482" s="45"/>
    </row>
    <row r="483" spans="1:14" s="44" customFormat="1" x14ac:dyDescent="0.3">
      <c r="A483" s="45"/>
      <c r="B483" s="45"/>
      <c r="C483" s="45"/>
      <c r="D483" s="45"/>
      <c r="E483" s="45"/>
      <c r="F483" s="45"/>
      <c r="G483" s="45"/>
      <c r="H483" s="45"/>
      <c r="I483" s="45"/>
      <c r="J483" s="45"/>
      <c r="K483" s="45"/>
      <c r="L483" s="45"/>
      <c r="M483" s="45"/>
      <c r="N483" s="45"/>
    </row>
    <row r="484" spans="1:14" s="44" customFormat="1" x14ac:dyDescent="0.3">
      <c r="A484" s="45"/>
      <c r="B484" s="45"/>
      <c r="C484" s="45"/>
      <c r="D484" s="45"/>
      <c r="E484" s="45"/>
      <c r="F484" s="45"/>
      <c r="G484" s="45"/>
      <c r="H484" s="45"/>
      <c r="I484" s="45"/>
      <c r="J484" s="45"/>
      <c r="K484" s="45"/>
      <c r="L484" s="45"/>
      <c r="M484" s="45"/>
      <c r="N484" s="45"/>
    </row>
    <row r="485" spans="1:14" s="44" customFormat="1" x14ac:dyDescent="0.3">
      <c r="A485" s="45"/>
      <c r="B485" s="45"/>
      <c r="C485" s="45"/>
      <c r="D485" s="45"/>
      <c r="E485" s="45"/>
      <c r="F485" s="45"/>
      <c r="G485" s="45"/>
      <c r="H485" s="45"/>
      <c r="I485" s="45"/>
      <c r="J485" s="45"/>
      <c r="K485" s="45"/>
      <c r="L485" s="45"/>
      <c r="M485" s="45"/>
      <c r="N485" s="45"/>
    </row>
    <row r="486" spans="1:14" s="44" customFormat="1" x14ac:dyDescent="0.3">
      <c r="A486" s="45"/>
      <c r="B486" s="45"/>
      <c r="C486" s="45"/>
      <c r="D486" s="45"/>
      <c r="E486" s="45"/>
      <c r="F486" s="45"/>
      <c r="G486" s="45"/>
      <c r="H486" s="45"/>
      <c r="I486" s="45"/>
      <c r="J486" s="45"/>
      <c r="K486" s="45"/>
      <c r="L486" s="45"/>
      <c r="M486" s="45"/>
      <c r="N486" s="45"/>
    </row>
    <row r="487" spans="1:14" s="44" customFormat="1" x14ac:dyDescent="0.3">
      <c r="A487" s="45"/>
      <c r="B487" s="45"/>
      <c r="C487" s="45"/>
      <c r="D487" s="45"/>
      <c r="E487" s="45"/>
      <c r="F487" s="45"/>
      <c r="G487" s="45"/>
      <c r="H487" s="45"/>
      <c r="I487" s="45"/>
      <c r="J487" s="45"/>
      <c r="K487" s="45"/>
      <c r="L487" s="45"/>
      <c r="M487" s="45"/>
      <c r="N487" s="45"/>
    </row>
    <row r="488" spans="1:14" s="44" customFormat="1" x14ac:dyDescent="0.3">
      <c r="A488" s="45"/>
      <c r="B488" s="45"/>
      <c r="C488" s="45"/>
      <c r="D488" s="45"/>
      <c r="E488" s="45"/>
      <c r="F488" s="45"/>
      <c r="G488" s="45"/>
      <c r="H488" s="45"/>
      <c r="I488" s="45"/>
      <c r="J488" s="45"/>
      <c r="K488" s="45"/>
      <c r="L488" s="45"/>
      <c r="M488" s="45"/>
      <c r="N488" s="45"/>
    </row>
    <row r="489" spans="1:14" s="44" customFormat="1" x14ac:dyDescent="0.3">
      <c r="A489" s="45"/>
      <c r="B489" s="45"/>
      <c r="C489" s="45"/>
      <c r="D489" s="45"/>
      <c r="E489" s="45"/>
      <c r="F489" s="45"/>
      <c r="G489" s="45"/>
      <c r="H489" s="45"/>
      <c r="I489" s="45"/>
      <c r="J489" s="45"/>
      <c r="K489" s="45"/>
      <c r="L489" s="45"/>
      <c r="M489" s="45"/>
      <c r="N489" s="45"/>
    </row>
    <row r="490" spans="1:14" s="44" customFormat="1" x14ac:dyDescent="0.3">
      <c r="A490" s="45"/>
      <c r="B490" s="45"/>
      <c r="C490" s="45"/>
      <c r="D490" s="45"/>
      <c r="E490" s="45"/>
      <c r="F490" s="45"/>
      <c r="G490" s="45"/>
      <c r="H490" s="45"/>
      <c r="I490" s="45"/>
      <c r="J490" s="45"/>
      <c r="K490" s="45"/>
      <c r="L490" s="45"/>
      <c r="M490" s="45"/>
      <c r="N490" s="45"/>
    </row>
    <row r="491" spans="1:14" s="44" customFormat="1" x14ac:dyDescent="0.3">
      <c r="A491" s="45"/>
      <c r="B491" s="45"/>
      <c r="C491" s="45"/>
      <c r="D491" s="45"/>
      <c r="E491" s="45"/>
      <c r="F491" s="45"/>
      <c r="G491" s="45"/>
      <c r="H491" s="45"/>
      <c r="I491" s="45"/>
      <c r="J491" s="45"/>
      <c r="K491" s="45"/>
      <c r="L491" s="45"/>
      <c r="M491" s="45"/>
      <c r="N491" s="45"/>
    </row>
    <row r="492" spans="1:14" s="44" customFormat="1" x14ac:dyDescent="0.3">
      <c r="A492" s="45"/>
      <c r="B492" s="45"/>
      <c r="C492" s="45"/>
      <c r="D492" s="45"/>
      <c r="E492" s="45"/>
      <c r="F492" s="45"/>
      <c r="G492" s="45"/>
      <c r="H492" s="45"/>
      <c r="I492" s="45"/>
      <c r="J492" s="45"/>
      <c r="K492" s="45"/>
      <c r="L492" s="45"/>
      <c r="M492" s="45"/>
      <c r="N492" s="45"/>
    </row>
    <row r="493" spans="1:14" s="44" customFormat="1" x14ac:dyDescent="0.3">
      <c r="A493" s="45"/>
      <c r="B493" s="45"/>
      <c r="C493" s="45"/>
      <c r="D493" s="45"/>
      <c r="E493" s="45"/>
      <c r="F493" s="45"/>
      <c r="G493" s="45"/>
      <c r="H493" s="45"/>
      <c r="I493" s="45"/>
      <c r="J493" s="45"/>
      <c r="K493" s="45"/>
      <c r="L493" s="45"/>
      <c r="M493" s="45"/>
      <c r="N493" s="45"/>
    </row>
    <row r="494" spans="1:14" s="44" customFormat="1" x14ac:dyDescent="0.3">
      <c r="A494" s="45"/>
      <c r="B494" s="45"/>
      <c r="C494" s="45"/>
      <c r="D494" s="45"/>
      <c r="E494" s="45"/>
      <c r="F494" s="45"/>
      <c r="G494" s="45"/>
      <c r="H494" s="45"/>
      <c r="I494" s="45"/>
      <c r="J494" s="45"/>
      <c r="K494" s="45"/>
      <c r="L494" s="45"/>
      <c r="M494" s="45"/>
      <c r="N494" s="45"/>
    </row>
    <row r="495" spans="1:14" s="44" customFormat="1" x14ac:dyDescent="0.3">
      <c r="A495" s="45"/>
      <c r="B495" s="45"/>
      <c r="C495" s="45"/>
      <c r="D495" s="45"/>
      <c r="E495" s="45"/>
      <c r="F495" s="45"/>
      <c r="G495" s="45"/>
      <c r="H495" s="45"/>
      <c r="I495" s="45"/>
      <c r="J495" s="45"/>
      <c r="K495" s="45"/>
      <c r="L495" s="45"/>
      <c r="M495" s="45"/>
      <c r="N495" s="45"/>
    </row>
    <row r="496" spans="1:14" s="44" customFormat="1" x14ac:dyDescent="0.3">
      <c r="A496" s="45"/>
      <c r="B496" s="45"/>
      <c r="C496" s="45"/>
      <c r="D496" s="45"/>
      <c r="E496" s="45"/>
      <c r="F496" s="45"/>
      <c r="G496" s="45"/>
      <c r="H496" s="45"/>
      <c r="I496" s="45"/>
      <c r="J496" s="45"/>
      <c r="K496" s="45"/>
      <c r="L496" s="45"/>
      <c r="M496" s="45"/>
      <c r="N496" s="45"/>
    </row>
    <row r="497" spans="1:14" s="44" customFormat="1" x14ac:dyDescent="0.3">
      <c r="A497" s="45"/>
      <c r="B497" s="45"/>
      <c r="C497" s="45"/>
      <c r="D497" s="45"/>
      <c r="E497" s="45"/>
      <c r="F497" s="45"/>
      <c r="G497" s="45"/>
      <c r="H497" s="45"/>
      <c r="I497" s="45"/>
      <c r="J497" s="45"/>
      <c r="K497" s="45"/>
      <c r="L497" s="45"/>
      <c r="M497" s="45"/>
      <c r="N497" s="45"/>
    </row>
    <row r="498" spans="1:14" s="44" customFormat="1" x14ac:dyDescent="0.3">
      <c r="A498" s="45"/>
      <c r="B498" s="45"/>
      <c r="C498" s="45"/>
      <c r="D498" s="45"/>
      <c r="E498" s="45"/>
      <c r="F498" s="45"/>
      <c r="G498" s="45"/>
      <c r="H498" s="45"/>
      <c r="I498" s="45"/>
      <c r="J498" s="45"/>
      <c r="K498" s="45"/>
      <c r="L498" s="45"/>
      <c r="M498" s="45"/>
      <c r="N498" s="45"/>
    </row>
    <row r="499" spans="1:14" s="44" customFormat="1" x14ac:dyDescent="0.3">
      <c r="A499" s="45"/>
      <c r="B499" s="45"/>
      <c r="C499" s="45"/>
      <c r="D499" s="45"/>
      <c r="E499" s="45"/>
      <c r="F499" s="45"/>
      <c r="G499" s="45"/>
      <c r="H499" s="45"/>
      <c r="I499" s="45"/>
      <c r="J499" s="45"/>
      <c r="K499" s="45"/>
      <c r="L499" s="45"/>
      <c r="M499" s="45"/>
      <c r="N499" s="45"/>
    </row>
    <row r="500" spans="1:14" s="44" customFormat="1" x14ac:dyDescent="0.3">
      <c r="A500" s="45"/>
      <c r="B500" s="45"/>
      <c r="C500" s="45"/>
      <c r="D500" s="45"/>
      <c r="E500" s="45"/>
      <c r="F500" s="45"/>
      <c r="G500" s="45"/>
      <c r="H500" s="45"/>
      <c r="I500" s="45"/>
      <c r="J500" s="45"/>
      <c r="K500" s="45"/>
      <c r="L500" s="45"/>
      <c r="M500" s="45"/>
      <c r="N500" s="45"/>
    </row>
    <row r="501" spans="1:14" s="44" customFormat="1" x14ac:dyDescent="0.3">
      <c r="A501" s="45"/>
      <c r="B501" s="45"/>
      <c r="C501" s="45"/>
      <c r="D501" s="45"/>
      <c r="E501" s="45"/>
      <c r="F501" s="45"/>
      <c r="G501" s="45"/>
      <c r="H501" s="45"/>
      <c r="I501" s="45"/>
      <c r="J501" s="45"/>
      <c r="K501" s="45"/>
      <c r="L501" s="45"/>
      <c r="M501" s="45"/>
      <c r="N501" s="45"/>
    </row>
    <row r="502" spans="1:14" s="44" customFormat="1" x14ac:dyDescent="0.3">
      <c r="A502" s="45"/>
      <c r="B502" s="45"/>
      <c r="C502" s="45"/>
      <c r="D502" s="45"/>
      <c r="E502" s="45"/>
      <c r="F502" s="45"/>
      <c r="G502" s="45"/>
      <c r="H502" s="45"/>
      <c r="I502" s="45"/>
      <c r="J502" s="45"/>
      <c r="K502" s="45"/>
      <c r="L502" s="45"/>
      <c r="M502" s="45"/>
      <c r="N502" s="45"/>
    </row>
    <row r="503" spans="1:14" s="44" customFormat="1" x14ac:dyDescent="0.3">
      <c r="A503" s="45"/>
      <c r="B503" s="45"/>
      <c r="C503" s="45"/>
      <c r="D503" s="45"/>
      <c r="E503" s="45"/>
      <c r="F503" s="45"/>
      <c r="G503" s="45"/>
      <c r="H503" s="45"/>
      <c r="I503" s="45"/>
      <c r="J503" s="45"/>
      <c r="K503" s="45"/>
      <c r="L503" s="45"/>
      <c r="M503" s="45"/>
      <c r="N503" s="45"/>
    </row>
    <row r="504" spans="1:14" s="44" customFormat="1" x14ac:dyDescent="0.3">
      <c r="A504" s="45"/>
      <c r="B504" s="45"/>
      <c r="C504" s="45"/>
      <c r="D504" s="45"/>
      <c r="E504" s="45"/>
      <c r="F504" s="45"/>
      <c r="G504" s="45"/>
      <c r="H504" s="45"/>
      <c r="I504" s="45"/>
      <c r="J504" s="45"/>
      <c r="K504" s="45"/>
      <c r="L504" s="45"/>
      <c r="M504" s="45"/>
      <c r="N504" s="45"/>
    </row>
    <row r="505" spans="1:14" s="44" customFormat="1" x14ac:dyDescent="0.3">
      <c r="A505" s="45"/>
      <c r="B505" s="45"/>
      <c r="C505" s="45"/>
      <c r="D505" s="45"/>
      <c r="E505" s="45"/>
      <c r="F505" s="45"/>
      <c r="G505" s="45"/>
      <c r="H505" s="45"/>
      <c r="I505" s="45"/>
      <c r="J505" s="45"/>
      <c r="K505" s="45"/>
      <c r="L505" s="45"/>
      <c r="M505" s="45"/>
      <c r="N505" s="45"/>
    </row>
    <row r="506" spans="1:14" s="44" customFormat="1" x14ac:dyDescent="0.3">
      <c r="A506" s="45"/>
      <c r="B506" s="45"/>
      <c r="C506" s="45"/>
      <c r="D506" s="45"/>
      <c r="E506" s="45"/>
      <c r="F506" s="45"/>
      <c r="G506" s="45"/>
      <c r="H506" s="45"/>
      <c r="I506" s="45"/>
      <c r="J506" s="45"/>
      <c r="K506" s="45"/>
      <c r="L506" s="45"/>
      <c r="M506" s="45"/>
      <c r="N506" s="45"/>
    </row>
    <row r="507" spans="1:14" s="44" customFormat="1" x14ac:dyDescent="0.3">
      <c r="A507" s="45"/>
      <c r="B507" s="45"/>
      <c r="C507" s="45"/>
      <c r="D507" s="45"/>
      <c r="E507" s="45"/>
      <c r="F507" s="45"/>
      <c r="G507" s="45"/>
      <c r="H507" s="45"/>
      <c r="I507" s="45"/>
      <c r="J507" s="45"/>
      <c r="K507" s="45"/>
      <c r="L507" s="45"/>
      <c r="M507" s="45"/>
      <c r="N507" s="45"/>
    </row>
    <row r="508" spans="1:14" s="44" customFormat="1" x14ac:dyDescent="0.3">
      <c r="A508" s="45"/>
      <c r="B508" s="45"/>
      <c r="C508" s="45"/>
      <c r="D508" s="45"/>
      <c r="E508" s="45"/>
      <c r="F508" s="45"/>
      <c r="G508" s="45"/>
      <c r="H508" s="45"/>
      <c r="I508" s="45"/>
      <c r="J508" s="45"/>
      <c r="K508" s="45"/>
      <c r="L508" s="45"/>
      <c r="M508" s="45"/>
      <c r="N508" s="45"/>
    </row>
    <row r="509" spans="1:14" s="44" customFormat="1" x14ac:dyDescent="0.3">
      <c r="A509" s="45"/>
      <c r="B509" s="45"/>
      <c r="C509" s="45"/>
      <c r="D509" s="45"/>
      <c r="E509" s="45"/>
      <c r="F509" s="45"/>
      <c r="G509" s="45"/>
      <c r="H509" s="45"/>
      <c r="I509" s="45"/>
      <c r="J509" s="45"/>
      <c r="K509" s="45"/>
      <c r="L509" s="45"/>
      <c r="M509" s="45"/>
      <c r="N509" s="45"/>
    </row>
    <row r="510" spans="1:14" s="44" customFormat="1" x14ac:dyDescent="0.3">
      <c r="A510" s="45"/>
      <c r="B510" s="45"/>
      <c r="C510" s="45"/>
      <c r="D510" s="45"/>
      <c r="E510" s="45"/>
      <c r="F510" s="45"/>
      <c r="G510" s="45"/>
      <c r="H510" s="45"/>
      <c r="I510" s="45"/>
      <c r="J510" s="45"/>
      <c r="K510" s="45"/>
      <c r="L510" s="45"/>
      <c r="M510" s="45"/>
      <c r="N510" s="45"/>
    </row>
    <row r="511" spans="1:14" s="44" customFormat="1" x14ac:dyDescent="0.3">
      <c r="A511" s="45"/>
      <c r="B511" s="45"/>
      <c r="C511" s="45"/>
      <c r="D511" s="45"/>
      <c r="E511" s="45"/>
      <c r="F511" s="45"/>
      <c r="G511" s="45"/>
      <c r="H511" s="45"/>
      <c r="I511" s="45"/>
      <c r="J511" s="45"/>
      <c r="K511" s="45"/>
      <c r="L511" s="45"/>
      <c r="M511" s="45"/>
      <c r="N511" s="45"/>
    </row>
    <row r="512" spans="1:14" s="44" customFormat="1" x14ac:dyDescent="0.3">
      <c r="A512" s="45"/>
      <c r="B512" s="45"/>
      <c r="C512" s="45"/>
      <c r="D512" s="45"/>
      <c r="E512" s="45"/>
      <c r="F512" s="45"/>
      <c r="G512" s="45"/>
      <c r="H512" s="45"/>
      <c r="I512" s="45"/>
      <c r="J512" s="45"/>
      <c r="K512" s="45"/>
      <c r="L512" s="45"/>
      <c r="M512" s="45"/>
      <c r="N512" s="45"/>
    </row>
    <row r="513" spans="1:14" s="44" customFormat="1" x14ac:dyDescent="0.3">
      <c r="A513" s="45"/>
      <c r="B513" s="45"/>
      <c r="C513" s="45"/>
      <c r="D513" s="45"/>
      <c r="E513" s="45"/>
      <c r="F513" s="45"/>
      <c r="G513" s="45"/>
      <c r="H513" s="45"/>
      <c r="I513" s="45"/>
      <c r="J513" s="45"/>
      <c r="K513" s="45"/>
      <c r="L513" s="45"/>
      <c r="M513" s="45"/>
      <c r="N513" s="45"/>
    </row>
    <row r="514" spans="1:14" s="44" customFormat="1" x14ac:dyDescent="0.3">
      <c r="A514" s="45"/>
      <c r="B514" s="45"/>
      <c r="C514" s="45"/>
      <c r="D514" s="45"/>
      <c r="E514" s="45"/>
      <c r="F514" s="45"/>
      <c r="G514" s="45"/>
      <c r="H514" s="45"/>
      <c r="I514" s="45"/>
      <c r="J514" s="45"/>
      <c r="K514" s="45"/>
      <c r="L514" s="45"/>
      <c r="M514" s="45"/>
      <c r="N514" s="45"/>
    </row>
    <row r="515" spans="1:14" s="44" customFormat="1" x14ac:dyDescent="0.3">
      <c r="A515" s="45"/>
      <c r="B515" s="45"/>
      <c r="C515" s="45"/>
      <c r="D515" s="45"/>
      <c r="E515" s="45"/>
      <c r="F515" s="45"/>
      <c r="G515" s="45"/>
      <c r="H515" s="45"/>
      <c r="I515" s="45"/>
      <c r="J515" s="45"/>
      <c r="K515" s="45"/>
      <c r="L515" s="45"/>
      <c r="M515" s="45"/>
      <c r="N515" s="45"/>
    </row>
    <row r="516" spans="1:14" s="44" customFormat="1" x14ac:dyDescent="0.3">
      <c r="A516" s="45"/>
      <c r="B516" s="45"/>
      <c r="C516" s="45"/>
      <c r="D516" s="45"/>
      <c r="E516" s="45"/>
      <c r="F516" s="45"/>
      <c r="G516" s="45"/>
      <c r="H516" s="45"/>
      <c r="I516" s="45"/>
      <c r="J516" s="45"/>
      <c r="K516" s="45"/>
      <c r="L516" s="45"/>
      <c r="M516" s="45"/>
      <c r="N516" s="45"/>
    </row>
    <row r="517" spans="1:14" s="44" customFormat="1" x14ac:dyDescent="0.3">
      <c r="A517" s="45"/>
      <c r="B517" s="45"/>
      <c r="C517" s="45"/>
      <c r="D517" s="45"/>
      <c r="E517" s="45"/>
      <c r="F517" s="45"/>
      <c r="G517" s="45"/>
      <c r="H517" s="45"/>
      <c r="I517" s="45"/>
      <c r="J517" s="45"/>
      <c r="K517" s="45"/>
      <c r="L517" s="45"/>
      <c r="M517" s="45"/>
      <c r="N517" s="45"/>
    </row>
    <row r="518" spans="1:14" s="44" customFormat="1" x14ac:dyDescent="0.3">
      <c r="A518" s="45"/>
      <c r="B518" s="45"/>
      <c r="C518" s="45"/>
      <c r="D518" s="45"/>
      <c r="E518" s="45"/>
      <c r="F518" s="45"/>
      <c r="G518" s="45"/>
      <c r="H518" s="45"/>
      <c r="I518" s="45"/>
      <c r="J518" s="45"/>
      <c r="K518" s="45"/>
      <c r="L518" s="45"/>
      <c r="M518" s="45"/>
      <c r="N518" s="45"/>
    </row>
    <row r="519" spans="1:14" s="44" customFormat="1" x14ac:dyDescent="0.3">
      <c r="A519" s="45"/>
      <c r="B519" s="45"/>
      <c r="C519" s="45"/>
      <c r="D519" s="45"/>
      <c r="E519" s="45"/>
      <c r="F519" s="45"/>
      <c r="G519" s="45"/>
      <c r="H519" s="45"/>
      <c r="I519" s="45"/>
      <c r="J519" s="45"/>
      <c r="K519" s="45"/>
      <c r="L519" s="45"/>
      <c r="M519" s="45"/>
      <c r="N519" s="45"/>
    </row>
    <row r="520" spans="1:14" s="44" customFormat="1" x14ac:dyDescent="0.3">
      <c r="A520" s="45"/>
      <c r="B520" s="45"/>
      <c r="C520" s="45"/>
      <c r="D520" s="45"/>
      <c r="E520" s="45"/>
      <c r="F520" s="45"/>
      <c r="G520" s="45"/>
      <c r="H520" s="45"/>
      <c r="I520" s="45"/>
      <c r="J520" s="45"/>
      <c r="K520" s="45"/>
      <c r="L520" s="45"/>
      <c r="M520" s="45"/>
      <c r="N520" s="45"/>
    </row>
    <row r="521" spans="1:14" s="44" customFormat="1" x14ac:dyDescent="0.3">
      <c r="A521" s="45"/>
      <c r="B521" s="45"/>
      <c r="C521" s="45"/>
      <c r="D521" s="45"/>
      <c r="E521" s="45"/>
      <c r="F521" s="45"/>
      <c r="G521" s="45"/>
      <c r="H521" s="45"/>
      <c r="I521" s="45"/>
      <c r="J521" s="45"/>
      <c r="K521" s="45"/>
      <c r="L521" s="45"/>
      <c r="M521" s="45"/>
      <c r="N521" s="45"/>
    </row>
    <row r="522" spans="1:14" s="44" customFormat="1" x14ac:dyDescent="0.3">
      <c r="A522" s="45"/>
      <c r="B522" s="45"/>
      <c r="C522" s="45"/>
      <c r="D522" s="45"/>
      <c r="E522" s="45"/>
      <c r="F522" s="45"/>
      <c r="G522" s="45"/>
      <c r="H522" s="45"/>
      <c r="I522" s="45"/>
      <c r="J522" s="45"/>
      <c r="K522" s="45"/>
      <c r="L522" s="45"/>
      <c r="M522" s="45"/>
      <c r="N522" s="45"/>
    </row>
    <row r="523" spans="1:14" s="44" customFormat="1" x14ac:dyDescent="0.3">
      <c r="A523" s="45"/>
      <c r="B523" s="45"/>
      <c r="C523" s="45"/>
      <c r="D523" s="45"/>
      <c r="E523" s="45"/>
      <c r="F523" s="45"/>
      <c r="G523" s="45"/>
      <c r="H523" s="45"/>
      <c r="I523" s="45"/>
      <c r="J523" s="45"/>
      <c r="K523" s="45"/>
      <c r="L523" s="45"/>
      <c r="M523" s="45"/>
      <c r="N523" s="45"/>
    </row>
    <row r="524" spans="1:14" s="44" customFormat="1" x14ac:dyDescent="0.3">
      <c r="A524" s="45"/>
      <c r="B524" s="45"/>
      <c r="C524" s="45"/>
      <c r="D524" s="45"/>
      <c r="E524" s="45"/>
      <c r="F524" s="45"/>
      <c r="G524" s="45"/>
      <c r="H524" s="45"/>
      <c r="I524" s="45"/>
      <c r="J524" s="45"/>
      <c r="K524" s="45"/>
      <c r="L524" s="45"/>
      <c r="M524" s="45"/>
      <c r="N524" s="45"/>
    </row>
    <row r="525" spans="1:14" s="44" customFormat="1" x14ac:dyDescent="0.3">
      <c r="A525" s="45"/>
      <c r="B525" s="45"/>
      <c r="C525" s="45"/>
      <c r="D525" s="45"/>
      <c r="E525" s="45"/>
      <c r="F525" s="45"/>
      <c r="G525" s="45"/>
      <c r="H525" s="45"/>
      <c r="I525" s="45"/>
      <c r="J525" s="45"/>
      <c r="K525" s="45"/>
      <c r="L525" s="45"/>
      <c r="M525" s="45"/>
      <c r="N525" s="45"/>
    </row>
    <row r="526" spans="1:14" s="44" customFormat="1" x14ac:dyDescent="0.3">
      <c r="A526" s="45"/>
      <c r="B526" s="45"/>
      <c r="C526" s="45"/>
      <c r="D526" s="45"/>
      <c r="E526" s="45"/>
      <c r="F526" s="45"/>
      <c r="G526" s="45"/>
      <c r="H526" s="45"/>
      <c r="I526" s="45"/>
      <c r="J526" s="45"/>
      <c r="K526" s="45"/>
      <c r="L526" s="45"/>
      <c r="M526" s="45"/>
      <c r="N526" s="45"/>
    </row>
    <row r="527" spans="1:14" s="44" customFormat="1" x14ac:dyDescent="0.3">
      <c r="A527" s="45"/>
      <c r="B527" s="45"/>
      <c r="C527" s="45"/>
      <c r="D527" s="45"/>
      <c r="E527" s="45"/>
      <c r="F527" s="45"/>
      <c r="G527" s="45"/>
      <c r="H527" s="45"/>
      <c r="I527" s="45"/>
      <c r="J527" s="45"/>
      <c r="K527" s="45"/>
      <c r="L527" s="45"/>
      <c r="M527" s="45"/>
      <c r="N527" s="45"/>
    </row>
    <row r="528" spans="1:14" s="44" customFormat="1" x14ac:dyDescent="0.3">
      <c r="A528" s="45"/>
      <c r="B528" s="45"/>
      <c r="C528" s="45"/>
      <c r="D528" s="45"/>
      <c r="E528" s="45"/>
      <c r="F528" s="45"/>
      <c r="G528" s="45"/>
      <c r="H528" s="45"/>
      <c r="I528" s="45"/>
      <c r="J528" s="45"/>
      <c r="K528" s="45"/>
      <c r="L528" s="45"/>
      <c r="M528" s="45"/>
      <c r="N528" s="45"/>
    </row>
    <row r="529" spans="1:14" s="44" customFormat="1" x14ac:dyDescent="0.3">
      <c r="A529" s="45"/>
      <c r="B529" s="45"/>
      <c r="C529" s="45"/>
      <c r="D529" s="45"/>
      <c r="E529" s="45"/>
      <c r="F529" s="45"/>
      <c r="G529" s="45"/>
      <c r="H529" s="45"/>
      <c r="I529" s="45"/>
      <c r="J529" s="45"/>
      <c r="K529" s="45"/>
      <c r="L529" s="45"/>
      <c r="M529" s="45"/>
      <c r="N529" s="45"/>
    </row>
    <row r="530" spans="1:14" s="44" customFormat="1" x14ac:dyDescent="0.3">
      <c r="A530" s="45"/>
      <c r="B530" s="45"/>
      <c r="C530" s="45"/>
      <c r="D530" s="45"/>
      <c r="E530" s="45"/>
      <c r="F530" s="45"/>
      <c r="G530" s="45"/>
      <c r="H530" s="45"/>
      <c r="I530" s="45"/>
      <c r="J530" s="45"/>
      <c r="K530" s="45"/>
      <c r="L530" s="45"/>
      <c r="M530" s="45"/>
      <c r="N530" s="45"/>
    </row>
    <row r="531" spans="1:14" s="44" customFormat="1" x14ac:dyDescent="0.3">
      <c r="A531" s="45"/>
      <c r="B531" s="45"/>
      <c r="C531" s="45"/>
      <c r="D531" s="45"/>
      <c r="E531" s="45"/>
      <c r="F531" s="45"/>
      <c r="G531" s="45"/>
      <c r="H531" s="45"/>
      <c r="I531" s="45"/>
      <c r="J531" s="45"/>
      <c r="K531" s="45"/>
      <c r="L531" s="45"/>
      <c r="M531" s="45"/>
      <c r="N531" s="45"/>
    </row>
    <row r="532" spans="1:14" s="44" customFormat="1" x14ac:dyDescent="0.3">
      <c r="A532" s="45"/>
      <c r="B532" s="45"/>
      <c r="C532" s="45"/>
      <c r="D532" s="45"/>
      <c r="E532" s="45"/>
      <c r="F532" s="45"/>
      <c r="G532" s="45"/>
      <c r="H532" s="45"/>
      <c r="I532" s="45"/>
      <c r="J532" s="45"/>
      <c r="K532" s="45"/>
      <c r="L532" s="45"/>
      <c r="M532" s="45"/>
      <c r="N532" s="45"/>
    </row>
    <row r="533" spans="1:14" s="44" customFormat="1" x14ac:dyDescent="0.3">
      <c r="A533" s="45"/>
      <c r="B533" s="45"/>
      <c r="C533" s="45"/>
      <c r="D533" s="45"/>
      <c r="E533" s="45"/>
      <c r="F533" s="45"/>
      <c r="G533" s="45"/>
      <c r="H533" s="45"/>
      <c r="I533" s="45"/>
      <c r="J533" s="45"/>
      <c r="K533" s="45"/>
      <c r="L533" s="45"/>
      <c r="M533" s="45"/>
      <c r="N533" s="45"/>
    </row>
    <row r="534" spans="1:14" s="44" customFormat="1" x14ac:dyDescent="0.3">
      <c r="A534" s="45"/>
      <c r="B534" s="45"/>
      <c r="C534" s="45"/>
      <c r="D534" s="45"/>
      <c r="E534" s="45"/>
      <c r="F534" s="45"/>
      <c r="G534" s="45"/>
      <c r="H534" s="45"/>
      <c r="I534" s="45"/>
      <c r="J534" s="45"/>
      <c r="K534" s="45"/>
      <c r="L534" s="45"/>
      <c r="M534" s="45"/>
      <c r="N534" s="45"/>
    </row>
    <row r="535" spans="1:14" s="44" customFormat="1" x14ac:dyDescent="0.3">
      <c r="A535" s="45"/>
      <c r="B535" s="45"/>
      <c r="C535" s="45"/>
      <c r="D535" s="45"/>
      <c r="E535" s="45"/>
      <c r="F535" s="45"/>
      <c r="G535" s="45"/>
      <c r="H535" s="45"/>
      <c r="I535" s="45"/>
      <c r="J535" s="45"/>
      <c r="K535" s="45"/>
      <c r="L535" s="45"/>
      <c r="M535" s="45"/>
      <c r="N535" s="45"/>
    </row>
    <row r="536" spans="1:14" s="44" customFormat="1" x14ac:dyDescent="0.3">
      <c r="A536" s="45"/>
      <c r="B536" s="45"/>
      <c r="C536" s="45"/>
      <c r="D536" s="45"/>
      <c r="E536" s="45"/>
      <c r="F536" s="45"/>
      <c r="G536" s="45"/>
      <c r="H536" s="45"/>
      <c r="I536" s="45"/>
      <c r="J536" s="45"/>
      <c r="K536" s="45"/>
      <c r="L536" s="45"/>
      <c r="M536" s="45"/>
      <c r="N536" s="45"/>
    </row>
    <row r="537" spans="1:14" s="44" customFormat="1" x14ac:dyDescent="0.3">
      <c r="A537" s="45"/>
      <c r="B537" s="45"/>
      <c r="C537" s="45"/>
      <c r="D537" s="45"/>
      <c r="E537" s="45"/>
      <c r="F537" s="45"/>
      <c r="G537" s="45"/>
      <c r="H537" s="45"/>
      <c r="I537" s="45"/>
      <c r="J537" s="45"/>
      <c r="K537" s="45"/>
      <c r="L537" s="45"/>
      <c r="M537" s="45"/>
      <c r="N537" s="45"/>
    </row>
    <row r="538" spans="1:14" s="44" customFormat="1" x14ac:dyDescent="0.3">
      <c r="A538" s="45"/>
      <c r="B538" s="45"/>
      <c r="C538" s="45"/>
      <c r="D538" s="45"/>
      <c r="E538" s="45"/>
      <c r="F538" s="45"/>
      <c r="G538" s="45"/>
      <c r="H538" s="45"/>
      <c r="I538" s="45"/>
      <c r="J538" s="45"/>
      <c r="K538" s="45"/>
      <c r="L538" s="45"/>
      <c r="M538" s="45"/>
      <c r="N538" s="45"/>
    </row>
    <row r="539" spans="1:14" s="44" customFormat="1" x14ac:dyDescent="0.3">
      <c r="A539" s="45"/>
      <c r="B539" s="45"/>
      <c r="C539" s="45"/>
      <c r="D539" s="45"/>
      <c r="E539" s="45"/>
      <c r="F539" s="45"/>
      <c r="G539" s="45"/>
      <c r="H539" s="45"/>
      <c r="I539" s="45"/>
      <c r="J539" s="45"/>
      <c r="K539" s="45"/>
      <c r="L539" s="45"/>
      <c r="M539" s="45"/>
      <c r="N539" s="45"/>
    </row>
    <row r="540" spans="1:14" s="44" customFormat="1" x14ac:dyDescent="0.3">
      <c r="A540" s="45"/>
      <c r="B540" s="45"/>
      <c r="C540" s="45"/>
      <c r="D540" s="45"/>
      <c r="E540" s="45"/>
      <c r="F540" s="45"/>
      <c r="G540" s="45"/>
      <c r="H540" s="45"/>
      <c r="I540" s="45"/>
      <c r="J540" s="45"/>
      <c r="K540" s="45"/>
      <c r="L540" s="45"/>
      <c r="M540" s="45"/>
      <c r="N540" s="45"/>
    </row>
    <row r="541" spans="1:14" s="44" customFormat="1" x14ac:dyDescent="0.3">
      <c r="A541" s="45"/>
      <c r="B541" s="45"/>
      <c r="C541" s="45"/>
      <c r="D541" s="45"/>
      <c r="E541" s="45"/>
      <c r="F541" s="45"/>
      <c r="G541" s="45"/>
      <c r="H541" s="45"/>
      <c r="I541" s="45"/>
      <c r="J541" s="45"/>
      <c r="K541" s="45"/>
      <c r="L541" s="45"/>
      <c r="M541" s="45"/>
      <c r="N541" s="45"/>
    </row>
    <row r="542" spans="1:14" s="44" customFormat="1" x14ac:dyDescent="0.3">
      <c r="A542" s="45"/>
      <c r="B542" s="45"/>
      <c r="C542" s="45"/>
      <c r="D542" s="45"/>
      <c r="E542" s="45"/>
      <c r="F542" s="45"/>
      <c r="G542" s="45"/>
      <c r="H542" s="45"/>
      <c r="I542" s="45"/>
      <c r="J542" s="45"/>
      <c r="K542" s="45"/>
      <c r="L542" s="45"/>
      <c r="M542" s="45"/>
      <c r="N542" s="45"/>
    </row>
    <row r="543" spans="1:14" s="44" customFormat="1" x14ac:dyDescent="0.3">
      <c r="A543" s="45"/>
      <c r="B543" s="45"/>
      <c r="C543" s="45"/>
      <c r="D543" s="45"/>
      <c r="E543" s="45"/>
      <c r="F543" s="45"/>
      <c r="G543" s="45"/>
      <c r="H543" s="45"/>
      <c r="I543" s="45"/>
      <c r="J543" s="45"/>
      <c r="K543" s="45"/>
      <c r="L543" s="45"/>
      <c r="M543" s="45"/>
      <c r="N543" s="45"/>
    </row>
    <row r="544" spans="1:14" s="44" customFormat="1" x14ac:dyDescent="0.3">
      <c r="A544" s="45"/>
      <c r="B544" s="45"/>
      <c r="C544" s="45"/>
      <c r="D544" s="45"/>
      <c r="E544" s="45"/>
      <c r="F544" s="45"/>
      <c r="G544" s="45"/>
      <c r="H544" s="45"/>
      <c r="I544" s="45"/>
      <c r="J544" s="45"/>
      <c r="K544" s="45"/>
      <c r="L544" s="45"/>
      <c r="M544" s="45"/>
      <c r="N544" s="45"/>
    </row>
    <row r="545" spans="1:14" s="44" customFormat="1" x14ac:dyDescent="0.3">
      <c r="A545" s="45"/>
      <c r="B545" s="45"/>
      <c r="C545" s="45"/>
      <c r="D545" s="45"/>
      <c r="E545" s="45"/>
      <c r="F545" s="45"/>
      <c r="G545" s="45"/>
      <c r="H545" s="45"/>
      <c r="I545" s="45"/>
      <c r="J545" s="45"/>
      <c r="K545" s="45"/>
      <c r="L545" s="45"/>
      <c r="M545" s="45"/>
      <c r="N545" s="45"/>
    </row>
    <row r="546" spans="1:14" s="44" customFormat="1" x14ac:dyDescent="0.3">
      <c r="A546" s="45"/>
      <c r="B546" s="45"/>
      <c r="C546" s="45"/>
      <c r="D546" s="45"/>
      <c r="E546" s="45"/>
      <c r="F546" s="45"/>
      <c r="G546" s="45"/>
      <c r="H546" s="45"/>
      <c r="I546" s="45"/>
      <c r="J546" s="45"/>
      <c r="K546" s="45"/>
      <c r="L546" s="45"/>
      <c r="M546" s="45"/>
      <c r="N546" s="45"/>
    </row>
    <row r="547" spans="1:14" s="44" customFormat="1" x14ac:dyDescent="0.3">
      <c r="A547" s="45"/>
      <c r="B547" s="45"/>
      <c r="C547" s="45"/>
      <c r="D547" s="45"/>
      <c r="E547" s="45"/>
      <c r="F547" s="45"/>
      <c r="G547" s="45"/>
      <c r="H547" s="45"/>
      <c r="I547" s="45"/>
      <c r="J547" s="45"/>
      <c r="K547" s="45"/>
      <c r="L547" s="45"/>
      <c r="M547" s="45"/>
      <c r="N547" s="45"/>
    </row>
    <row r="548" spans="1:14" s="44" customFormat="1" x14ac:dyDescent="0.3">
      <c r="A548" s="45"/>
      <c r="B548" s="45"/>
      <c r="C548" s="45"/>
      <c r="D548" s="45"/>
      <c r="E548" s="45"/>
      <c r="F548" s="45"/>
      <c r="G548" s="45"/>
      <c r="H548" s="45"/>
      <c r="I548" s="45"/>
      <c r="J548" s="45"/>
      <c r="K548" s="45"/>
      <c r="L548" s="45"/>
      <c r="M548" s="45"/>
      <c r="N548" s="45"/>
    </row>
    <row r="549" spans="1:14" s="44" customFormat="1" x14ac:dyDescent="0.3">
      <c r="A549" s="45"/>
      <c r="B549" s="45"/>
      <c r="C549" s="45"/>
      <c r="D549" s="45"/>
      <c r="E549" s="45"/>
      <c r="F549" s="45"/>
      <c r="G549" s="45"/>
      <c r="H549" s="45"/>
      <c r="I549" s="45"/>
      <c r="J549" s="45"/>
      <c r="K549" s="45"/>
      <c r="L549" s="45"/>
      <c r="M549" s="45"/>
      <c r="N549" s="45"/>
    </row>
    <row r="550" spans="1:14" s="44" customFormat="1" x14ac:dyDescent="0.3">
      <c r="A550" s="45"/>
      <c r="B550" s="45"/>
      <c r="C550" s="45"/>
      <c r="D550" s="45"/>
      <c r="E550" s="45"/>
      <c r="F550" s="45"/>
      <c r="G550" s="45"/>
      <c r="H550" s="45"/>
      <c r="I550" s="45"/>
      <c r="J550" s="45"/>
      <c r="K550" s="45"/>
      <c r="L550" s="45"/>
      <c r="M550" s="45"/>
      <c r="N550" s="45"/>
    </row>
    <row r="551" spans="1:14" s="44" customFormat="1" x14ac:dyDescent="0.3">
      <c r="A551" s="45"/>
      <c r="B551" s="45"/>
      <c r="C551" s="45"/>
      <c r="D551" s="45"/>
      <c r="E551" s="45"/>
      <c r="F551" s="45"/>
      <c r="G551" s="45"/>
      <c r="H551" s="45"/>
      <c r="I551" s="45"/>
      <c r="J551" s="45"/>
      <c r="K551" s="45"/>
      <c r="L551" s="45"/>
      <c r="M551" s="45"/>
      <c r="N551" s="45"/>
    </row>
    <row r="552" spans="1:14" s="44" customFormat="1" x14ac:dyDescent="0.3">
      <c r="A552" s="45"/>
      <c r="B552" s="45"/>
      <c r="C552" s="45"/>
      <c r="D552" s="45"/>
      <c r="E552" s="45"/>
      <c r="F552" s="45"/>
      <c r="G552" s="45"/>
      <c r="H552" s="45"/>
      <c r="I552" s="45"/>
      <c r="J552" s="45"/>
      <c r="K552" s="45"/>
      <c r="L552" s="45"/>
      <c r="M552" s="45"/>
      <c r="N552" s="45"/>
    </row>
    <row r="553" spans="1:14" s="44" customFormat="1" x14ac:dyDescent="0.3">
      <c r="A553" s="45"/>
      <c r="B553" s="45"/>
      <c r="C553" s="45"/>
      <c r="D553" s="45"/>
      <c r="E553" s="45"/>
      <c r="F553" s="45"/>
      <c r="G553" s="45"/>
      <c r="H553" s="45"/>
      <c r="I553" s="45"/>
      <c r="J553" s="45"/>
      <c r="K553" s="45"/>
      <c r="L553" s="45"/>
      <c r="M553" s="45"/>
      <c r="N553" s="45"/>
    </row>
    <row r="554" spans="1:14" s="44" customFormat="1" x14ac:dyDescent="0.3">
      <c r="A554" s="45"/>
      <c r="B554" s="45"/>
      <c r="C554" s="45"/>
      <c r="D554" s="45"/>
      <c r="E554" s="45"/>
      <c r="F554" s="45"/>
      <c r="G554" s="45"/>
      <c r="H554" s="45"/>
      <c r="I554" s="45"/>
      <c r="J554" s="45"/>
      <c r="K554" s="45"/>
      <c r="L554" s="45"/>
      <c r="M554" s="45"/>
      <c r="N554" s="45"/>
    </row>
    <row r="555" spans="1:14" s="44" customFormat="1" x14ac:dyDescent="0.3">
      <c r="A555" s="45"/>
      <c r="B555" s="45"/>
      <c r="C555" s="45"/>
      <c r="D555" s="45"/>
      <c r="E555" s="45"/>
      <c r="F555" s="45"/>
      <c r="G555" s="45"/>
      <c r="H555" s="45"/>
      <c r="I555" s="45"/>
      <c r="J555" s="45"/>
      <c r="K555" s="45"/>
      <c r="L555" s="45"/>
      <c r="M555" s="45"/>
      <c r="N555" s="45"/>
    </row>
    <row r="556" spans="1:14" s="44" customFormat="1" x14ac:dyDescent="0.3">
      <c r="A556" s="45"/>
      <c r="B556" s="45"/>
      <c r="C556" s="45"/>
      <c r="D556" s="45"/>
      <c r="E556" s="45"/>
      <c r="F556" s="45"/>
      <c r="G556" s="45"/>
      <c r="H556" s="45"/>
      <c r="I556" s="45"/>
      <c r="J556" s="45"/>
      <c r="K556" s="45"/>
      <c r="L556" s="45"/>
      <c r="M556" s="45"/>
      <c r="N556" s="45"/>
    </row>
    <row r="557" spans="1:14" s="44" customFormat="1" x14ac:dyDescent="0.3">
      <c r="A557" s="45"/>
      <c r="B557" s="45"/>
      <c r="C557" s="45"/>
      <c r="D557" s="45"/>
      <c r="E557" s="45"/>
      <c r="F557" s="45"/>
      <c r="G557" s="45"/>
      <c r="H557" s="45"/>
      <c r="I557" s="45"/>
      <c r="J557" s="45"/>
      <c r="K557" s="45"/>
      <c r="L557" s="45"/>
      <c r="M557" s="45"/>
      <c r="N557" s="45"/>
    </row>
    <row r="558" spans="1:14" s="44" customFormat="1" x14ac:dyDescent="0.3">
      <c r="A558" s="45"/>
      <c r="B558" s="45"/>
      <c r="C558" s="45"/>
      <c r="D558" s="45"/>
      <c r="E558" s="45"/>
      <c r="F558" s="45"/>
      <c r="G558" s="45"/>
      <c r="H558" s="45"/>
      <c r="I558" s="45"/>
      <c r="J558" s="45"/>
      <c r="K558" s="45"/>
      <c r="L558" s="45"/>
      <c r="M558" s="45"/>
      <c r="N558" s="45"/>
    </row>
    <row r="559" spans="1:14" s="44" customFormat="1" x14ac:dyDescent="0.3">
      <c r="A559" s="45"/>
      <c r="B559" s="45"/>
      <c r="C559" s="45"/>
      <c r="D559" s="45"/>
      <c r="E559" s="45"/>
      <c r="F559" s="45"/>
      <c r="G559" s="45"/>
      <c r="H559" s="45"/>
      <c r="I559" s="45"/>
      <c r="J559" s="45"/>
      <c r="K559" s="45"/>
      <c r="L559" s="45"/>
      <c r="M559" s="45"/>
      <c r="N559" s="45"/>
    </row>
    <row r="560" spans="1:14" s="44" customFormat="1" x14ac:dyDescent="0.3">
      <c r="A560" s="45"/>
      <c r="B560" s="45"/>
      <c r="C560" s="45"/>
      <c r="D560" s="45"/>
      <c r="E560" s="45"/>
      <c r="F560" s="45"/>
      <c r="G560" s="45"/>
      <c r="H560" s="45"/>
      <c r="I560" s="45"/>
      <c r="J560" s="45"/>
      <c r="K560" s="45"/>
      <c r="L560" s="45"/>
      <c r="M560" s="45"/>
      <c r="N560" s="45"/>
    </row>
    <row r="561" spans="1:14" s="44" customFormat="1" x14ac:dyDescent="0.3">
      <c r="A561" s="45"/>
      <c r="B561" s="45"/>
      <c r="C561" s="45"/>
      <c r="D561" s="45"/>
      <c r="E561" s="45"/>
      <c r="F561" s="45"/>
      <c r="G561" s="45"/>
      <c r="H561" s="45"/>
      <c r="I561" s="45"/>
      <c r="J561" s="45"/>
      <c r="K561" s="45"/>
      <c r="L561" s="45"/>
      <c r="M561" s="45"/>
      <c r="N561" s="45"/>
    </row>
    <row r="562" spans="1:14" s="44" customFormat="1" x14ac:dyDescent="0.3">
      <c r="A562" s="45"/>
      <c r="B562" s="45"/>
      <c r="C562" s="45"/>
      <c r="D562" s="45"/>
      <c r="E562" s="45"/>
      <c r="F562" s="45"/>
      <c r="G562" s="45"/>
      <c r="H562" s="45"/>
      <c r="I562" s="45"/>
      <c r="J562" s="45"/>
      <c r="K562" s="45"/>
      <c r="L562" s="45"/>
      <c r="M562" s="45"/>
      <c r="N562" s="45"/>
    </row>
    <row r="563" spans="1:14" s="44" customFormat="1" x14ac:dyDescent="0.3">
      <c r="A563" s="45"/>
      <c r="B563" s="45"/>
      <c r="C563" s="45"/>
      <c r="D563" s="45"/>
      <c r="E563" s="45"/>
      <c r="F563" s="45"/>
      <c r="G563" s="45"/>
      <c r="H563" s="45"/>
      <c r="I563" s="45"/>
      <c r="J563" s="45"/>
      <c r="K563" s="45"/>
      <c r="L563" s="45"/>
      <c r="M563" s="45"/>
      <c r="N563" s="45"/>
    </row>
    <row r="564" spans="1:14" s="44" customFormat="1" x14ac:dyDescent="0.3">
      <c r="A564" s="45"/>
      <c r="B564" s="45"/>
      <c r="C564" s="45"/>
      <c r="D564" s="45"/>
      <c r="E564" s="45"/>
      <c r="F564" s="45"/>
      <c r="G564" s="45"/>
      <c r="H564" s="45"/>
      <c r="I564" s="45"/>
      <c r="J564" s="45"/>
      <c r="K564" s="45"/>
      <c r="L564" s="45"/>
      <c r="M564" s="45"/>
      <c r="N564" s="45"/>
    </row>
    <row r="565" spans="1:14" s="44" customFormat="1" x14ac:dyDescent="0.3">
      <c r="A565" s="45"/>
      <c r="B565" s="45"/>
      <c r="C565" s="45"/>
      <c r="D565" s="45"/>
      <c r="E565" s="45"/>
      <c r="F565" s="45"/>
      <c r="G565" s="45"/>
      <c r="H565" s="45"/>
      <c r="I565" s="45"/>
      <c r="J565" s="45"/>
      <c r="K565" s="45"/>
      <c r="L565" s="45"/>
      <c r="M565" s="45"/>
      <c r="N565" s="45"/>
    </row>
    <row r="566" spans="1:14" s="44" customFormat="1" x14ac:dyDescent="0.3">
      <c r="A566" s="45"/>
      <c r="B566" s="45"/>
      <c r="C566" s="45"/>
      <c r="D566" s="45"/>
      <c r="E566" s="45"/>
      <c r="F566" s="45"/>
      <c r="G566" s="45"/>
      <c r="H566" s="45"/>
      <c r="I566" s="45"/>
      <c r="J566" s="45"/>
      <c r="K566" s="45"/>
      <c r="L566" s="45"/>
      <c r="M566" s="45"/>
      <c r="N566" s="45"/>
    </row>
    <row r="567" spans="1:14" s="44" customFormat="1" x14ac:dyDescent="0.3">
      <c r="A567" s="45"/>
      <c r="B567" s="45"/>
      <c r="C567" s="45"/>
      <c r="D567" s="45"/>
      <c r="E567" s="45"/>
      <c r="F567" s="45"/>
      <c r="G567" s="45"/>
      <c r="H567" s="45"/>
      <c r="I567" s="45"/>
      <c r="J567" s="45"/>
      <c r="K567" s="45"/>
      <c r="L567" s="45"/>
      <c r="M567" s="45"/>
      <c r="N567" s="45"/>
    </row>
    <row r="568" spans="1:14" s="44" customFormat="1" x14ac:dyDescent="0.3">
      <c r="A568" s="45"/>
      <c r="B568" s="45"/>
      <c r="C568" s="45"/>
      <c r="D568" s="45"/>
      <c r="E568" s="45"/>
      <c r="F568" s="45"/>
      <c r="G568" s="45"/>
      <c r="H568" s="45"/>
      <c r="I568" s="45"/>
      <c r="J568" s="45"/>
      <c r="K568" s="45"/>
      <c r="L568" s="45"/>
      <c r="M568" s="45"/>
      <c r="N568" s="45"/>
    </row>
    <row r="569" spans="1:14" s="44" customFormat="1" x14ac:dyDescent="0.3">
      <c r="A569" s="45"/>
      <c r="B569" s="45"/>
      <c r="C569" s="45"/>
      <c r="D569" s="45"/>
      <c r="E569" s="45"/>
      <c r="F569" s="45"/>
      <c r="G569" s="45"/>
      <c r="H569" s="45"/>
      <c r="I569" s="45"/>
      <c r="J569" s="45"/>
      <c r="K569" s="45"/>
      <c r="L569" s="45"/>
      <c r="M569" s="45"/>
      <c r="N569" s="45"/>
    </row>
    <row r="570" spans="1:14" s="44" customFormat="1" x14ac:dyDescent="0.3">
      <c r="A570" s="45"/>
      <c r="B570" s="45"/>
      <c r="C570" s="45"/>
      <c r="D570" s="45"/>
      <c r="E570" s="45"/>
      <c r="F570" s="45"/>
      <c r="G570" s="45"/>
      <c r="H570" s="45"/>
      <c r="I570" s="45"/>
      <c r="J570" s="45"/>
      <c r="K570" s="45"/>
      <c r="L570" s="45"/>
      <c r="M570" s="45"/>
      <c r="N570" s="45"/>
    </row>
    <row r="571" spans="1:14" s="44" customFormat="1" x14ac:dyDescent="0.3">
      <c r="A571" s="45"/>
      <c r="B571" s="45"/>
      <c r="C571" s="45"/>
      <c r="D571" s="45"/>
      <c r="E571" s="45"/>
      <c r="F571" s="45"/>
      <c r="G571" s="45"/>
      <c r="H571" s="45"/>
      <c r="I571" s="45"/>
      <c r="J571" s="45"/>
      <c r="K571" s="45"/>
      <c r="L571" s="45"/>
      <c r="M571" s="45"/>
      <c r="N571" s="45"/>
    </row>
    <row r="572" spans="1:14" s="44" customFormat="1" x14ac:dyDescent="0.3">
      <c r="A572" s="45"/>
      <c r="B572" s="45"/>
      <c r="C572" s="45"/>
      <c r="D572" s="45"/>
      <c r="E572" s="45"/>
      <c r="F572" s="45"/>
      <c r="G572" s="45"/>
      <c r="H572" s="45"/>
      <c r="I572" s="45"/>
      <c r="J572" s="45"/>
      <c r="K572" s="45"/>
      <c r="L572" s="45"/>
      <c r="M572" s="45"/>
      <c r="N572" s="45"/>
    </row>
    <row r="573" spans="1:14" s="44" customFormat="1" x14ac:dyDescent="0.3">
      <c r="A573" s="45"/>
      <c r="B573" s="45"/>
      <c r="C573" s="45"/>
      <c r="D573" s="45"/>
      <c r="E573" s="45"/>
      <c r="F573" s="45"/>
      <c r="G573" s="45"/>
      <c r="H573" s="45"/>
      <c r="I573" s="45"/>
      <c r="J573" s="45"/>
      <c r="K573" s="45"/>
      <c r="L573" s="45"/>
      <c r="M573" s="45"/>
      <c r="N573" s="45"/>
    </row>
    <row r="574" spans="1:14" s="44" customFormat="1" x14ac:dyDescent="0.3">
      <c r="A574" s="45"/>
      <c r="B574" s="45"/>
      <c r="C574" s="45"/>
      <c r="D574" s="45"/>
      <c r="E574" s="45"/>
      <c r="F574" s="45"/>
      <c r="G574" s="45"/>
      <c r="H574" s="45"/>
      <c r="I574" s="45"/>
      <c r="J574" s="45"/>
      <c r="K574" s="45"/>
      <c r="L574" s="45"/>
      <c r="M574" s="45"/>
      <c r="N574" s="45"/>
    </row>
    <row r="575" spans="1:14" s="44" customFormat="1" x14ac:dyDescent="0.3">
      <c r="A575" s="45"/>
      <c r="B575" s="45"/>
      <c r="C575" s="45"/>
      <c r="D575" s="45"/>
      <c r="E575" s="45"/>
      <c r="F575" s="45"/>
      <c r="G575" s="45"/>
      <c r="H575" s="45"/>
      <c r="I575" s="45"/>
      <c r="J575" s="45"/>
      <c r="K575" s="45"/>
      <c r="L575" s="45"/>
      <c r="M575" s="45"/>
      <c r="N575" s="45"/>
    </row>
    <row r="576" spans="1:14" s="44" customFormat="1" x14ac:dyDescent="0.3">
      <c r="A576" s="45"/>
      <c r="B576" s="45"/>
      <c r="C576" s="45"/>
      <c r="D576" s="45"/>
      <c r="E576" s="45"/>
      <c r="F576" s="45"/>
      <c r="G576" s="45"/>
      <c r="H576" s="45"/>
      <c r="I576" s="45"/>
      <c r="J576" s="45"/>
      <c r="K576" s="45"/>
      <c r="L576" s="45"/>
      <c r="M576" s="45"/>
      <c r="N576" s="45"/>
    </row>
    <row r="577" spans="1:14" s="44" customFormat="1" x14ac:dyDescent="0.3">
      <c r="A577" s="45"/>
      <c r="B577" s="45"/>
      <c r="C577" s="45"/>
      <c r="D577" s="45"/>
      <c r="E577" s="45"/>
      <c r="F577" s="45"/>
      <c r="G577" s="45"/>
      <c r="H577" s="45"/>
      <c r="I577" s="45"/>
      <c r="J577" s="45"/>
      <c r="K577" s="45"/>
      <c r="L577" s="45"/>
      <c r="M577" s="45"/>
      <c r="N577" s="45"/>
    </row>
    <row r="578" spans="1:14" s="44" customFormat="1" x14ac:dyDescent="0.3">
      <c r="A578" s="45"/>
      <c r="B578" s="45"/>
      <c r="C578" s="45"/>
      <c r="D578" s="45"/>
      <c r="E578" s="45"/>
      <c r="F578" s="45"/>
      <c r="G578" s="45"/>
      <c r="H578" s="45"/>
      <c r="I578" s="45"/>
      <c r="J578" s="45"/>
      <c r="K578" s="45"/>
      <c r="L578" s="45"/>
      <c r="M578" s="45"/>
      <c r="N578" s="45"/>
    </row>
    <row r="579" spans="1:14" s="44" customFormat="1" x14ac:dyDescent="0.3">
      <c r="A579" s="45"/>
      <c r="B579" s="45"/>
      <c r="C579" s="45"/>
      <c r="D579" s="45"/>
      <c r="E579" s="45"/>
      <c r="F579" s="45"/>
      <c r="G579" s="45"/>
      <c r="H579" s="45"/>
      <c r="I579" s="45"/>
      <c r="J579" s="45"/>
      <c r="K579" s="45"/>
      <c r="L579" s="45"/>
      <c r="M579" s="45"/>
      <c r="N579" s="45"/>
    </row>
    <row r="580" spans="1:14" s="44" customFormat="1" x14ac:dyDescent="0.3">
      <c r="A580" s="45"/>
      <c r="B580" s="45"/>
      <c r="C580" s="45"/>
      <c r="D580" s="45"/>
      <c r="E580" s="45"/>
      <c r="F580" s="45"/>
      <c r="G580" s="45"/>
      <c r="H580" s="45"/>
      <c r="I580" s="45"/>
      <c r="J580" s="45"/>
      <c r="K580" s="45"/>
      <c r="L580" s="45"/>
      <c r="M580" s="45"/>
      <c r="N580" s="45"/>
    </row>
    <row r="581" spans="1:14" s="44" customFormat="1" x14ac:dyDescent="0.3">
      <c r="A581" s="45"/>
      <c r="B581" s="45"/>
      <c r="C581" s="45"/>
      <c r="D581" s="45"/>
      <c r="E581" s="45"/>
      <c r="F581" s="45"/>
      <c r="G581" s="45"/>
      <c r="H581" s="45"/>
      <c r="I581" s="45"/>
      <c r="J581" s="45"/>
      <c r="K581" s="45"/>
      <c r="L581" s="45"/>
      <c r="M581" s="45"/>
      <c r="N581" s="45"/>
    </row>
    <row r="582" spans="1:14" s="44" customFormat="1" x14ac:dyDescent="0.3">
      <c r="A582" s="45"/>
      <c r="B582" s="45"/>
      <c r="C582" s="45"/>
      <c r="D582" s="45"/>
      <c r="E582" s="45"/>
      <c r="F582" s="45"/>
      <c r="G582" s="45"/>
      <c r="H582" s="45"/>
      <c r="I582" s="45"/>
      <c r="J582" s="45"/>
      <c r="K582" s="45"/>
      <c r="L582" s="45"/>
      <c r="M582" s="45"/>
      <c r="N582" s="45"/>
    </row>
    <row r="583" spans="1:14" s="44" customFormat="1" x14ac:dyDescent="0.3">
      <c r="A583" s="45"/>
      <c r="B583" s="45"/>
      <c r="C583" s="45"/>
      <c r="D583" s="45"/>
      <c r="E583" s="45"/>
      <c r="F583" s="45"/>
      <c r="G583" s="45"/>
      <c r="H583" s="45"/>
      <c r="I583" s="45"/>
      <c r="J583" s="45"/>
      <c r="K583" s="45"/>
      <c r="L583" s="45"/>
      <c r="M583" s="45"/>
      <c r="N583" s="45"/>
    </row>
    <row r="584" spans="1:14" s="44" customFormat="1" x14ac:dyDescent="0.3">
      <c r="A584" s="45"/>
      <c r="B584" s="45"/>
      <c r="C584" s="45"/>
      <c r="D584" s="45"/>
      <c r="E584" s="45"/>
      <c r="F584" s="45"/>
      <c r="G584" s="45"/>
      <c r="H584" s="45"/>
      <c r="I584" s="45"/>
      <c r="J584" s="45"/>
      <c r="K584" s="45"/>
      <c r="L584" s="45"/>
      <c r="M584" s="45"/>
      <c r="N584" s="45"/>
    </row>
    <row r="585" spans="1:14" s="44" customFormat="1" x14ac:dyDescent="0.3">
      <c r="A585" s="45"/>
      <c r="B585" s="45"/>
      <c r="C585" s="45"/>
      <c r="D585" s="45"/>
      <c r="E585" s="45"/>
      <c r="F585" s="45"/>
      <c r="G585" s="45"/>
      <c r="H585" s="45"/>
      <c r="I585" s="45"/>
      <c r="J585" s="45"/>
      <c r="K585" s="45"/>
      <c r="L585" s="45"/>
      <c r="M585" s="45"/>
      <c r="N585" s="45"/>
    </row>
    <row r="586" spans="1:14" s="44" customFormat="1" x14ac:dyDescent="0.3">
      <c r="A586" s="45"/>
      <c r="B586" s="45"/>
      <c r="C586" s="45"/>
      <c r="D586" s="45"/>
      <c r="E586" s="45"/>
      <c r="F586" s="45"/>
      <c r="G586" s="45"/>
      <c r="H586" s="45"/>
      <c r="I586" s="45"/>
      <c r="J586" s="45"/>
      <c r="K586" s="45"/>
      <c r="L586" s="45"/>
      <c r="M586" s="45"/>
      <c r="N586" s="45"/>
    </row>
    <row r="587" spans="1:14" s="44" customFormat="1" x14ac:dyDescent="0.3">
      <c r="A587" s="45"/>
      <c r="B587" s="45"/>
      <c r="C587" s="45"/>
      <c r="D587" s="45"/>
      <c r="E587" s="45"/>
      <c r="F587" s="45"/>
      <c r="G587" s="45"/>
      <c r="H587" s="45"/>
      <c r="I587" s="45"/>
      <c r="J587" s="45"/>
      <c r="K587" s="45"/>
      <c r="L587" s="45"/>
      <c r="M587" s="45"/>
      <c r="N587" s="45"/>
    </row>
    <row r="588" spans="1:14" s="44" customFormat="1" x14ac:dyDescent="0.3">
      <c r="A588" s="45"/>
      <c r="B588" s="45"/>
      <c r="C588" s="45"/>
      <c r="D588" s="45"/>
      <c r="E588" s="45"/>
      <c r="F588" s="45"/>
      <c r="G588" s="45"/>
      <c r="H588" s="45"/>
      <c r="I588" s="45"/>
      <c r="J588" s="45"/>
      <c r="K588" s="45"/>
      <c r="L588" s="45"/>
      <c r="M588" s="45"/>
      <c r="N588" s="45"/>
    </row>
    <row r="589" spans="1:14" s="44" customFormat="1" x14ac:dyDescent="0.3">
      <c r="A589" s="45"/>
      <c r="B589" s="45"/>
      <c r="C589" s="45"/>
      <c r="D589" s="45"/>
      <c r="E589" s="45"/>
      <c r="F589" s="45"/>
      <c r="G589" s="45"/>
      <c r="H589" s="45"/>
      <c r="I589" s="45"/>
      <c r="J589" s="45"/>
      <c r="K589" s="45"/>
      <c r="L589" s="45"/>
      <c r="M589" s="45"/>
      <c r="N589" s="45"/>
    </row>
    <row r="590" spans="1:14" s="44" customFormat="1" x14ac:dyDescent="0.3">
      <c r="A590" s="45"/>
      <c r="B590" s="45"/>
      <c r="C590" s="45"/>
      <c r="D590" s="45"/>
      <c r="E590" s="45"/>
      <c r="F590" s="45"/>
      <c r="G590" s="45"/>
      <c r="H590" s="45"/>
      <c r="I590" s="45"/>
      <c r="J590" s="45"/>
      <c r="K590" s="45"/>
      <c r="L590" s="45"/>
      <c r="M590" s="45"/>
      <c r="N590" s="45"/>
    </row>
    <row r="591" spans="1:14" s="44" customFormat="1" x14ac:dyDescent="0.3">
      <c r="A591" s="45"/>
      <c r="B591" s="45"/>
      <c r="C591" s="45"/>
      <c r="D591" s="45"/>
      <c r="E591" s="45"/>
      <c r="F591" s="45"/>
      <c r="G591" s="45"/>
      <c r="H591" s="45"/>
      <c r="I591" s="45"/>
      <c r="J591" s="45"/>
      <c r="K591" s="45"/>
      <c r="L591" s="45"/>
      <c r="M591" s="45"/>
      <c r="N591" s="45"/>
    </row>
    <row r="592" spans="1:14" s="44" customFormat="1" x14ac:dyDescent="0.3">
      <c r="A592" s="45"/>
      <c r="B592" s="45"/>
      <c r="C592" s="45"/>
      <c r="D592" s="45"/>
      <c r="E592" s="45"/>
      <c r="F592" s="45"/>
      <c r="G592" s="45"/>
      <c r="H592" s="45"/>
      <c r="I592" s="45"/>
      <c r="J592" s="45"/>
      <c r="K592" s="45"/>
      <c r="L592" s="45"/>
      <c r="M592" s="45"/>
      <c r="N592" s="45"/>
    </row>
    <row r="593" spans="1:14" s="44" customFormat="1" x14ac:dyDescent="0.3">
      <c r="A593" s="45"/>
      <c r="B593" s="45"/>
      <c r="C593" s="45"/>
      <c r="D593" s="45"/>
      <c r="E593" s="45"/>
      <c r="F593" s="45"/>
      <c r="G593" s="45"/>
      <c r="H593" s="45"/>
      <c r="I593" s="45"/>
      <c r="J593" s="45"/>
      <c r="K593" s="45"/>
      <c r="L593" s="45"/>
      <c r="M593" s="45"/>
      <c r="N593" s="45"/>
    </row>
    <row r="594" spans="1:14" s="44" customFormat="1" x14ac:dyDescent="0.3">
      <c r="A594" s="45"/>
      <c r="B594" s="45"/>
      <c r="C594" s="45"/>
      <c r="D594" s="45"/>
      <c r="E594" s="45"/>
      <c r="F594" s="45"/>
      <c r="G594" s="45"/>
      <c r="H594" s="45"/>
      <c r="I594" s="45"/>
      <c r="J594" s="45"/>
      <c r="K594" s="45"/>
      <c r="L594" s="45"/>
      <c r="M594" s="45"/>
      <c r="N594" s="45"/>
    </row>
    <row r="595" spans="1:14" s="44" customFormat="1" x14ac:dyDescent="0.3">
      <c r="A595" s="45"/>
      <c r="B595" s="45"/>
      <c r="C595" s="45"/>
      <c r="D595" s="45"/>
      <c r="E595" s="45"/>
      <c r="F595" s="45"/>
      <c r="G595" s="45"/>
      <c r="H595" s="45"/>
      <c r="I595" s="45"/>
      <c r="J595" s="45"/>
      <c r="K595" s="45"/>
      <c r="L595" s="45"/>
      <c r="M595" s="45"/>
      <c r="N595" s="45"/>
    </row>
    <row r="596" spans="1:14" s="44" customFormat="1" x14ac:dyDescent="0.3">
      <c r="A596" s="45"/>
      <c r="B596" s="45"/>
      <c r="C596" s="45"/>
      <c r="D596" s="45"/>
      <c r="E596" s="45"/>
      <c r="F596" s="45"/>
      <c r="G596" s="45"/>
      <c r="H596" s="45"/>
      <c r="I596" s="45"/>
      <c r="J596" s="45"/>
      <c r="K596" s="45"/>
      <c r="L596" s="45"/>
      <c r="M596" s="45"/>
      <c r="N596" s="45"/>
    </row>
    <row r="597" spans="1:14" s="44" customFormat="1" x14ac:dyDescent="0.3">
      <c r="A597" s="45"/>
      <c r="B597" s="45"/>
      <c r="C597" s="45"/>
      <c r="D597" s="45"/>
      <c r="E597" s="45"/>
      <c r="F597" s="45"/>
      <c r="G597" s="45"/>
      <c r="H597" s="45"/>
      <c r="I597" s="45"/>
      <c r="J597" s="45"/>
      <c r="K597" s="45"/>
      <c r="L597" s="45"/>
      <c r="M597" s="45"/>
      <c r="N597" s="45"/>
    </row>
    <row r="598" spans="1:14" s="44" customFormat="1" x14ac:dyDescent="0.3">
      <c r="A598" s="45"/>
      <c r="B598" s="45"/>
      <c r="C598" s="45"/>
      <c r="D598" s="45"/>
      <c r="E598" s="45"/>
      <c r="F598" s="45"/>
      <c r="G598" s="45"/>
      <c r="H598" s="45"/>
      <c r="I598" s="45"/>
      <c r="J598" s="45"/>
      <c r="K598" s="45"/>
      <c r="L598" s="45"/>
      <c r="M598" s="45"/>
      <c r="N598" s="45"/>
    </row>
    <row r="599" spans="1:14" s="44" customFormat="1" x14ac:dyDescent="0.3">
      <c r="A599" s="45"/>
      <c r="B599" s="45"/>
      <c r="C599" s="45"/>
      <c r="D599" s="45"/>
      <c r="E599" s="45"/>
      <c r="F599" s="45"/>
      <c r="G599" s="45"/>
      <c r="H599" s="45"/>
      <c r="I599" s="45"/>
      <c r="J599" s="45"/>
      <c r="K599" s="45"/>
      <c r="L599" s="45"/>
      <c r="M599" s="45"/>
      <c r="N599" s="45"/>
    </row>
    <row r="600" spans="1:14" s="44" customFormat="1" x14ac:dyDescent="0.3">
      <c r="A600" s="45"/>
      <c r="B600" s="45"/>
      <c r="C600" s="45"/>
      <c r="D600" s="45"/>
      <c r="E600" s="45"/>
      <c r="F600" s="45"/>
      <c r="G600" s="45"/>
      <c r="H600" s="45"/>
      <c r="I600" s="45"/>
      <c r="J600" s="45"/>
      <c r="K600" s="45"/>
      <c r="L600" s="45"/>
      <c r="M600" s="45"/>
      <c r="N600" s="45"/>
    </row>
    <row r="601" spans="1:14" s="44" customFormat="1" x14ac:dyDescent="0.3">
      <c r="A601" s="45"/>
      <c r="B601" s="45"/>
      <c r="C601" s="45"/>
      <c r="D601" s="45"/>
      <c r="E601" s="45"/>
      <c r="F601" s="45"/>
      <c r="G601" s="45"/>
      <c r="H601" s="45"/>
      <c r="I601" s="45"/>
      <c r="J601" s="45"/>
      <c r="K601" s="45"/>
      <c r="L601" s="45"/>
      <c r="M601" s="45"/>
      <c r="N601" s="45"/>
    </row>
    <row r="602" spans="1:14" s="44" customFormat="1" x14ac:dyDescent="0.3">
      <c r="A602" s="45"/>
      <c r="B602" s="45"/>
      <c r="C602" s="45"/>
      <c r="D602" s="45"/>
      <c r="E602" s="45"/>
      <c r="F602" s="45"/>
      <c r="G602" s="45"/>
      <c r="H602" s="45"/>
      <c r="I602" s="45"/>
      <c r="J602" s="45"/>
      <c r="K602" s="45"/>
      <c r="L602" s="45"/>
      <c r="M602" s="45"/>
      <c r="N602" s="45"/>
    </row>
    <row r="603" spans="1:14" s="44" customFormat="1" x14ac:dyDescent="0.3">
      <c r="A603" s="45"/>
      <c r="B603" s="45"/>
      <c r="C603" s="45"/>
      <c r="D603" s="45"/>
      <c r="E603" s="45"/>
      <c r="F603" s="45"/>
      <c r="G603" s="45"/>
      <c r="H603" s="45"/>
      <c r="I603" s="45"/>
      <c r="J603" s="45"/>
      <c r="K603" s="45"/>
      <c r="L603" s="45"/>
      <c r="M603" s="45"/>
      <c r="N603" s="45"/>
    </row>
    <row r="604" spans="1:14" s="44" customFormat="1" x14ac:dyDescent="0.3">
      <c r="A604" s="45"/>
      <c r="B604" s="45"/>
      <c r="C604" s="45"/>
      <c r="D604" s="45"/>
      <c r="E604" s="45"/>
      <c r="F604" s="45"/>
      <c r="G604" s="45"/>
      <c r="H604" s="45"/>
      <c r="I604" s="45"/>
      <c r="J604" s="45"/>
      <c r="K604" s="45"/>
      <c r="L604" s="45"/>
      <c r="M604" s="45"/>
      <c r="N604" s="45"/>
    </row>
    <row r="605" spans="1:14" s="44" customFormat="1" x14ac:dyDescent="0.3">
      <c r="A605" s="45"/>
      <c r="B605" s="45"/>
      <c r="C605" s="45"/>
      <c r="D605" s="45"/>
      <c r="E605" s="45"/>
      <c r="F605" s="45"/>
      <c r="G605" s="45"/>
      <c r="H605" s="45"/>
      <c r="I605" s="45"/>
      <c r="J605" s="45"/>
      <c r="K605" s="45"/>
      <c r="L605" s="45"/>
      <c r="M605" s="45"/>
      <c r="N605" s="45"/>
    </row>
    <row r="606" spans="1:14" s="44" customFormat="1" x14ac:dyDescent="0.3">
      <c r="A606" s="45"/>
      <c r="B606" s="45"/>
      <c r="C606" s="45"/>
      <c r="D606" s="45"/>
      <c r="E606" s="45"/>
      <c r="F606" s="45"/>
      <c r="G606" s="45"/>
      <c r="H606" s="45"/>
      <c r="I606" s="45"/>
      <c r="J606" s="45"/>
      <c r="K606" s="45"/>
      <c r="L606" s="45"/>
      <c r="M606" s="45"/>
      <c r="N606" s="45"/>
    </row>
    <row r="607" spans="1:14" s="44" customFormat="1" x14ac:dyDescent="0.3">
      <c r="A607" s="45"/>
      <c r="B607" s="45"/>
      <c r="C607" s="45"/>
      <c r="D607" s="45"/>
      <c r="E607" s="45"/>
      <c r="F607" s="45"/>
      <c r="G607" s="45"/>
      <c r="H607" s="45"/>
      <c r="I607" s="45"/>
      <c r="J607" s="45"/>
      <c r="K607" s="45"/>
      <c r="L607" s="45"/>
      <c r="M607" s="45"/>
      <c r="N607" s="45"/>
    </row>
    <row r="608" spans="1:14" s="44" customFormat="1" x14ac:dyDescent="0.3">
      <c r="A608" s="45"/>
      <c r="B608" s="45"/>
      <c r="C608" s="45"/>
      <c r="D608" s="45"/>
      <c r="E608" s="45"/>
      <c r="F608" s="45"/>
      <c r="G608" s="45"/>
      <c r="H608" s="45"/>
      <c r="I608" s="45"/>
      <c r="J608" s="45"/>
      <c r="K608" s="45"/>
      <c r="L608" s="45"/>
      <c r="M608" s="45"/>
      <c r="N608" s="45"/>
    </row>
    <row r="609" spans="1:14" s="44" customFormat="1" x14ac:dyDescent="0.3">
      <c r="A609" s="45"/>
      <c r="B609" s="45"/>
      <c r="C609" s="45"/>
      <c r="D609" s="45"/>
      <c r="E609" s="45"/>
      <c r="F609" s="45"/>
      <c r="G609" s="45"/>
      <c r="H609" s="45"/>
      <c r="I609" s="45"/>
      <c r="J609" s="45"/>
      <c r="K609" s="45"/>
      <c r="L609" s="45"/>
      <c r="M609" s="45"/>
      <c r="N609" s="45"/>
    </row>
    <row r="610" spans="1:14" s="44" customFormat="1" x14ac:dyDescent="0.3">
      <c r="A610" s="45"/>
      <c r="B610" s="45"/>
      <c r="C610" s="45"/>
      <c r="D610" s="45"/>
      <c r="E610" s="45"/>
      <c r="F610" s="45"/>
      <c r="G610" s="45"/>
      <c r="H610" s="45"/>
      <c r="I610" s="45"/>
      <c r="J610" s="45"/>
      <c r="K610" s="45"/>
      <c r="L610" s="45"/>
      <c r="M610" s="45"/>
      <c r="N610" s="45"/>
    </row>
    <row r="611" spans="1:14" s="44" customFormat="1" x14ac:dyDescent="0.3">
      <c r="A611" s="45"/>
      <c r="B611" s="45"/>
      <c r="C611" s="45"/>
      <c r="D611" s="45"/>
      <c r="E611" s="45"/>
      <c r="F611" s="45"/>
      <c r="G611" s="45"/>
      <c r="H611" s="45"/>
      <c r="I611" s="45"/>
      <c r="J611" s="45"/>
      <c r="K611" s="45"/>
      <c r="L611" s="45"/>
      <c r="M611" s="45"/>
      <c r="N611" s="45"/>
    </row>
    <row r="612" spans="1:14" s="44" customFormat="1" x14ac:dyDescent="0.3">
      <c r="A612" s="45"/>
      <c r="B612" s="45"/>
      <c r="C612" s="45"/>
      <c r="D612" s="45"/>
      <c r="E612" s="45"/>
      <c r="F612" s="45"/>
      <c r="G612" s="45"/>
      <c r="H612" s="45"/>
      <c r="I612" s="45"/>
      <c r="J612" s="45"/>
      <c r="K612" s="45"/>
      <c r="L612" s="45"/>
      <c r="M612" s="45"/>
      <c r="N612" s="45"/>
    </row>
    <row r="613" spans="1:14" s="44" customFormat="1" x14ac:dyDescent="0.3">
      <c r="A613" s="45"/>
      <c r="B613" s="45"/>
      <c r="C613" s="45"/>
      <c r="D613" s="45"/>
      <c r="E613" s="45"/>
      <c r="F613" s="45"/>
      <c r="G613" s="45"/>
      <c r="H613" s="45"/>
      <c r="I613" s="45"/>
      <c r="J613" s="45"/>
      <c r="K613" s="45"/>
      <c r="L613" s="45"/>
      <c r="M613" s="45"/>
      <c r="N613" s="45"/>
    </row>
    <row r="614" spans="1:14" s="44" customFormat="1" x14ac:dyDescent="0.3">
      <c r="A614" s="45"/>
      <c r="B614" s="45"/>
      <c r="C614" s="45"/>
      <c r="D614" s="45"/>
      <c r="E614" s="45"/>
      <c r="F614" s="45"/>
      <c r="G614" s="45"/>
      <c r="H614" s="45"/>
      <c r="I614" s="45"/>
      <c r="J614" s="45"/>
      <c r="K614" s="45"/>
      <c r="L614" s="45"/>
      <c r="M614" s="45"/>
      <c r="N614" s="45"/>
    </row>
    <row r="615" spans="1:14" s="44" customFormat="1" x14ac:dyDescent="0.3">
      <c r="A615" s="45"/>
      <c r="B615" s="45"/>
      <c r="C615" s="45"/>
      <c r="D615" s="45"/>
      <c r="E615" s="45"/>
      <c r="F615" s="45"/>
      <c r="G615" s="45"/>
      <c r="H615" s="45"/>
      <c r="I615" s="45"/>
      <c r="J615" s="45"/>
      <c r="K615" s="45"/>
      <c r="L615" s="45"/>
      <c r="M615" s="45"/>
      <c r="N615" s="45"/>
    </row>
    <row r="616" spans="1:14" s="44" customFormat="1" x14ac:dyDescent="0.3">
      <c r="A616" s="45"/>
      <c r="B616" s="45"/>
      <c r="C616" s="45"/>
      <c r="D616" s="45"/>
      <c r="E616" s="45"/>
      <c r="F616" s="45"/>
      <c r="G616" s="45"/>
      <c r="H616" s="45"/>
      <c r="I616" s="45"/>
      <c r="J616" s="45"/>
      <c r="K616" s="45"/>
      <c r="L616" s="45"/>
      <c r="M616" s="45"/>
      <c r="N616" s="45"/>
    </row>
    <row r="617" spans="1:14" s="44" customFormat="1" x14ac:dyDescent="0.3">
      <c r="A617" s="45"/>
      <c r="B617" s="45"/>
      <c r="C617" s="45"/>
      <c r="D617" s="45"/>
      <c r="E617" s="45"/>
      <c r="F617" s="45"/>
      <c r="G617" s="45"/>
      <c r="H617" s="45"/>
      <c r="I617" s="45"/>
      <c r="J617" s="45"/>
      <c r="K617" s="45"/>
      <c r="L617" s="45"/>
      <c r="M617" s="45"/>
      <c r="N617" s="45"/>
    </row>
    <row r="618" spans="1:14" s="44" customFormat="1" x14ac:dyDescent="0.3">
      <c r="A618" s="45"/>
      <c r="B618" s="45"/>
      <c r="C618" s="45"/>
      <c r="D618" s="45"/>
      <c r="E618" s="45"/>
      <c r="F618" s="45"/>
      <c r="G618" s="45"/>
      <c r="H618" s="45"/>
      <c r="I618" s="45"/>
      <c r="J618" s="45"/>
      <c r="K618" s="45"/>
      <c r="L618" s="45"/>
      <c r="M618" s="45"/>
      <c r="N618" s="45"/>
    </row>
    <row r="619" spans="1:14" s="44" customFormat="1" x14ac:dyDescent="0.3">
      <c r="A619" s="45"/>
      <c r="B619" s="45"/>
      <c r="C619" s="45"/>
      <c r="D619" s="45"/>
      <c r="E619" s="45"/>
      <c r="F619" s="45"/>
      <c r="G619" s="45"/>
      <c r="H619" s="45"/>
      <c r="I619" s="45"/>
      <c r="J619" s="45"/>
      <c r="K619" s="45"/>
      <c r="L619" s="45"/>
      <c r="M619" s="45"/>
      <c r="N619" s="45"/>
    </row>
    <row r="620" spans="1:14" s="44" customFormat="1" x14ac:dyDescent="0.3">
      <c r="A620" s="45"/>
      <c r="B620" s="45"/>
      <c r="C620" s="45"/>
      <c r="D620" s="45"/>
      <c r="E620" s="45"/>
      <c r="F620" s="45"/>
      <c r="G620" s="45"/>
      <c r="H620" s="45"/>
      <c r="I620" s="45"/>
      <c r="J620" s="45"/>
      <c r="K620" s="45"/>
      <c r="L620" s="45"/>
      <c r="M620" s="45"/>
      <c r="N620" s="45"/>
    </row>
    <row r="621" spans="1:14" s="44" customFormat="1" x14ac:dyDescent="0.3">
      <c r="A621" s="45"/>
      <c r="B621" s="45"/>
      <c r="C621" s="45"/>
      <c r="D621" s="45"/>
      <c r="E621" s="45"/>
      <c r="F621" s="45"/>
      <c r="G621" s="45"/>
      <c r="H621" s="45"/>
      <c r="I621" s="45"/>
      <c r="J621" s="45"/>
      <c r="K621" s="45"/>
      <c r="L621" s="45"/>
      <c r="M621" s="45"/>
      <c r="N621" s="45"/>
    </row>
    <row r="622" spans="1:14" s="44" customFormat="1" x14ac:dyDescent="0.3">
      <c r="A622" s="45"/>
      <c r="B622" s="45"/>
      <c r="C622" s="45"/>
      <c r="D622" s="45"/>
      <c r="E622" s="45"/>
      <c r="F622" s="45"/>
      <c r="G622" s="45"/>
      <c r="H622" s="45"/>
      <c r="I622" s="45"/>
      <c r="J622" s="45"/>
      <c r="K622" s="45"/>
      <c r="L622" s="45"/>
      <c r="M622" s="45"/>
      <c r="N622" s="45"/>
    </row>
    <row r="623" spans="1:14" s="44" customFormat="1" x14ac:dyDescent="0.3">
      <c r="A623" s="45"/>
      <c r="B623" s="45"/>
      <c r="C623" s="45"/>
      <c r="D623" s="45"/>
      <c r="E623" s="45"/>
      <c r="F623" s="45"/>
      <c r="G623" s="45"/>
      <c r="H623" s="45"/>
      <c r="I623" s="45"/>
      <c r="J623" s="45"/>
      <c r="K623" s="45"/>
      <c r="L623" s="45"/>
      <c r="M623" s="45"/>
      <c r="N623" s="45"/>
    </row>
    <row r="624" spans="1:14" s="44" customFormat="1" x14ac:dyDescent="0.3">
      <c r="A624" s="45"/>
      <c r="B624" s="45"/>
      <c r="C624" s="45"/>
      <c r="D624" s="45"/>
      <c r="E624" s="45"/>
      <c r="F624" s="45"/>
      <c r="G624" s="45"/>
      <c r="H624" s="45"/>
      <c r="I624" s="45"/>
      <c r="J624" s="45"/>
      <c r="K624" s="45"/>
      <c r="L624" s="45"/>
      <c r="M624" s="45"/>
      <c r="N624" s="45"/>
    </row>
    <row r="625" spans="1:14" s="44" customFormat="1" x14ac:dyDescent="0.3">
      <c r="A625" s="45"/>
      <c r="B625" s="45"/>
      <c r="C625" s="45"/>
      <c r="D625" s="45"/>
      <c r="E625" s="45"/>
      <c r="F625" s="45"/>
      <c r="G625" s="45"/>
      <c r="H625" s="45"/>
      <c r="I625" s="45"/>
      <c r="J625" s="45"/>
      <c r="K625" s="45"/>
      <c r="L625" s="45"/>
      <c r="M625" s="45"/>
      <c r="N625" s="45"/>
    </row>
    <row r="626" spans="1:14" s="44" customFormat="1" x14ac:dyDescent="0.3">
      <c r="A626" s="45"/>
      <c r="B626" s="45"/>
      <c r="C626" s="45"/>
      <c r="D626" s="45"/>
      <c r="E626" s="45"/>
      <c r="F626" s="45"/>
      <c r="G626" s="45"/>
      <c r="H626" s="45"/>
      <c r="I626" s="45"/>
      <c r="J626" s="45"/>
      <c r="K626" s="45"/>
      <c r="L626" s="45"/>
      <c r="M626" s="45"/>
      <c r="N626" s="45"/>
    </row>
    <row r="627" spans="1:14" s="44" customFormat="1" x14ac:dyDescent="0.3">
      <c r="A627" s="45"/>
      <c r="B627" s="45"/>
      <c r="C627" s="45"/>
      <c r="D627" s="45"/>
      <c r="E627" s="45"/>
      <c r="F627" s="45"/>
      <c r="G627" s="45"/>
      <c r="H627" s="45"/>
      <c r="I627" s="45"/>
      <c r="J627" s="45"/>
      <c r="K627" s="45"/>
      <c r="L627" s="45"/>
      <c r="M627" s="45"/>
      <c r="N627" s="45"/>
    </row>
    <row r="628" spans="1:14" s="44" customFormat="1" x14ac:dyDescent="0.3">
      <c r="A628" s="45"/>
      <c r="B628" s="45"/>
      <c r="C628" s="45"/>
      <c r="D628" s="45"/>
      <c r="E628" s="45"/>
      <c r="F628" s="45"/>
      <c r="G628" s="45"/>
      <c r="H628" s="45"/>
      <c r="I628" s="45"/>
      <c r="J628" s="45"/>
      <c r="K628" s="45"/>
      <c r="L628" s="45"/>
      <c r="M628" s="45"/>
      <c r="N628" s="45"/>
    </row>
    <row r="629" spans="1:14" s="44" customFormat="1" x14ac:dyDescent="0.3">
      <c r="A629" s="45"/>
      <c r="B629" s="45"/>
      <c r="C629" s="45"/>
      <c r="D629" s="45"/>
      <c r="E629" s="45"/>
      <c r="F629" s="45"/>
      <c r="G629" s="45"/>
      <c r="H629" s="45"/>
      <c r="I629" s="45"/>
      <c r="J629" s="45"/>
      <c r="K629" s="45"/>
      <c r="L629" s="45"/>
      <c r="M629" s="45"/>
      <c r="N629" s="45"/>
    </row>
    <row r="630" spans="1:14" s="44" customFormat="1" x14ac:dyDescent="0.3">
      <c r="A630" s="45"/>
      <c r="B630" s="45"/>
      <c r="C630" s="45"/>
      <c r="D630" s="45"/>
      <c r="E630" s="45"/>
      <c r="F630" s="45"/>
      <c r="G630" s="45"/>
      <c r="H630" s="45"/>
      <c r="I630" s="45"/>
      <c r="J630" s="45"/>
      <c r="K630" s="45"/>
      <c r="L630" s="45"/>
      <c r="M630" s="45"/>
      <c r="N630" s="45"/>
    </row>
    <row r="631" spans="1:14" s="44" customFormat="1" x14ac:dyDescent="0.3">
      <c r="A631" s="45"/>
      <c r="B631" s="45"/>
      <c r="C631" s="45"/>
      <c r="D631" s="45"/>
      <c r="E631" s="45"/>
      <c r="F631" s="45"/>
      <c r="G631" s="45"/>
      <c r="H631" s="45"/>
      <c r="I631" s="45"/>
      <c r="J631" s="45"/>
      <c r="K631" s="45"/>
      <c r="L631" s="45"/>
      <c r="M631" s="45"/>
      <c r="N631" s="45"/>
    </row>
    <row r="632" spans="1:14" s="44" customFormat="1" x14ac:dyDescent="0.3">
      <c r="A632" s="45"/>
      <c r="B632" s="45"/>
      <c r="C632" s="45"/>
      <c r="D632" s="45"/>
      <c r="E632" s="45"/>
      <c r="F632" s="45"/>
      <c r="G632" s="45"/>
      <c r="H632" s="45"/>
      <c r="I632" s="45"/>
      <c r="J632" s="45"/>
      <c r="K632" s="45"/>
      <c r="L632" s="45"/>
      <c r="M632" s="45"/>
      <c r="N632" s="45"/>
    </row>
    <row r="633" spans="1:14" s="44" customFormat="1" x14ac:dyDescent="0.3">
      <c r="A633" s="45"/>
      <c r="B633" s="45"/>
      <c r="C633" s="45"/>
      <c r="D633" s="45"/>
      <c r="E633" s="45"/>
      <c r="F633" s="45"/>
      <c r="G633" s="45"/>
      <c r="H633" s="45"/>
      <c r="I633" s="45"/>
      <c r="J633" s="45"/>
      <c r="K633" s="45"/>
      <c r="L633" s="45"/>
      <c r="M633" s="45"/>
      <c r="N633" s="45"/>
    </row>
    <row r="634" spans="1:14" s="44" customFormat="1" x14ac:dyDescent="0.3">
      <c r="A634" s="45"/>
      <c r="B634" s="45"/>
      <c r="C634" s="45"/>
      <c r="D634" s="45"/>
      <c r="E634" s="45"/>
      <c r="F634" s="45"/>
      <c r="G634" s="45"/>
      <c r="H634" s="45"/>
      <c r="I634" s="45"/>
      <c r="J634" s="45"/>
      <c r="K634" s="45"/>
      <c r="L634" s="45"/>
      <c r="M634" s="45"/>
      <c r="N634" s="45"/>
    </row>
    <row r="635" spans="1:14" s="44" customFormat="1" x14ac:dyDescent="0.3">
      <c r="A635" s="45"/>
      <c r="B635" s="45"/>
      <c r="C635" s="45"/>
      <c r="D635" s="45"/>
      <c r="E635" s="45"/>
      <c r="F635" s="45"/>
      <c r="G635" s="45"/>
      <c r="H635" s="45"/>
      <c r="I635" s="45"/>
      <c r="J635" s="45"/>
      <c r="K635" s="45"/>
      <c r="L635" s="45"/>
      <c r="M635" s="45"/>
      <c r="N635" s="45"/>
    </row>
    <row r="636" spans="1:14" s="44" customFormat="1" x14ac:dyDescent="0.3">
      <c r="A636" s="45"/>
      <c r="B636" s="45"/>
      <c r="C636" s="45"/>
      <c r="D636" s="45"/>
      <c r="E636" s="45"/>
      <c r="F636" s="45"/>
      <c r="G636" s="45"/>
      <c r="H636" s="45"/>
      <c r="I636" s="45"/>
      <c r="J636" s="45"/>
      <c r="K636" s="45"/>
      <c r="L636" s="45"/>
      <c r="M636" s="45"/>
      <c r="N636" s="45"/>
    </row>
    <row r="637" spans="1:14" s="44" customFormat="1" x14ac:dyDescent="0.3">
      <c r="A637" s="45"/>
      <c r="B637" s="45"/>
      <c r="C637" s="45"/>
      <c r="D637" s="45"/>
      <c r="E637" s="45"/>
      <c r="F637" s="45"/>
      <c r="G637" s="45"/>
      <c r="H637" s="45"/>
      <c r="I637" s="45"/>
      <c r="J637" s="45"/>
      <c r="K637" s="45"/>
      <c r="L637" s="45"/>
      <c r="M637" s="45"/>
      <c r="N637" s="45"/>
    </row>
    <row r="638" spans="1:14" s="44" customFormat="1" x14ac:dyDescent="0.3">
      <c r="A638" s="45"/>
      <c r="B638" s="45"/>
      <c r="C638" s="45"/>
      <c r="D638" s="45"/>
      <c r="E638" s="45"/>
      <c r="F638" s="45"/>
      <c r="G638" s="45"/>
      <c r="H638" s="45"/>
      <c r="I638" s="45"/>
      <c r="J638" s="45"/>
      <c r="K638" s="45"/>
      <c r="L638" s="45"/>
      <c r="M638" s="45"/>
      <c r="N638" s="45"/>
    </row>
    <row r="639" spans="1:14" s="44" customFormat="1" x14ac:dyDescent="0.3">
      <c r="A639" s="45"/>
      <c r="B639" s="45"/>
      <c r="C639" s="45"/>
      <c r="D639" s="45"/>
      <c r="E639" s="45"/>
      <c r="F639" s="45"/>
      <c r="G639" s="45"/>
      <c r="H639" s="45"/>
      <c r="I639" s="45"/>
      <c r="J639" s="45"/>
      <c r="K639" s="45"/>
      <c r="L639" s="45"/>
      <c r="M639" s="45"/>
      <c r="N639" s="45"/>
    </row>
    <row r="640" spans="1:14" s="44" customFormat="1" x14ac:dyDescent="0.3">
      <c r="A640" s="45"/>
      <c r="B640" s="45"/>
      <c r="C640" s="45"/>
      <c r="D640" s="45"/>
      <c r="E640" s="45"/>
      <c r="F640" s="45"/>
      <c r="G640" s="45"/>
      <c r="H640" s="45"/>
      <c r="I640" s="45"/>
      <c r="J640" s="45"/>
      <c r="K640" s="45"/>
      <c r="L640" s="45"/>
      <c r="M640" s="45"/>
      <c r="N640" s="45"/>
    </row>
    <row r="641" spans="1:14" s="44" customFormat="1" x14ac:dyDescent="0.3">
      <c r="A641" s="45"/>
      <c r="B641" s="45"/>
      <c r="C641" s="45"/>
      <c r="D641" s="45"/>
      <c r="E641" s="45"/>
      <c r="F641" s="45"/>
      <c r="G641" s="45"/>
      <c r="H641" s="45"/>
      <c r="I641" s="45"/>
      <c r="J641" s="45"/>
      <c r="K641" s="45"/>
      <c r="L641" s="45"/>
      <c r="M641" s="45"/>
      <c r="N641" s="45"/>
    </row>
    <row r="642" spans="1:14" s="44" customFormat="1" x14ac:dyDescent="0.3">
      <c r="A642" s="45"/>
      <c r="B642" s="45"/>
      <c r="C642" s="45"/>
      <c r="D642" s="45"/>
      <c r="E642" s="45"/>
      <c r="F642" s="45"/>
      <c r="G642" s="45"/>
      <c r="H642" s="45"/>
      <c r="I642" s="45"/>
      <c r="J642" s="45"/>
      <c r="K642" s="45"/>
      <c r="L642" s="45"/>
      <c r="M642" s="45"/>
      <c r="N642" s="45"/>
    </row>
    <row r="643" spans="1:14" s="44" customFormat="1" x14ac:dyDescent="0.3">
      <c r="A643" s="45"/>
      <c r="B643" s="45"/>
      <c r="C643" s="45"/>
      <c r="D643" s="45"/>
      <c r="E643" s="45"/>
      <c r="F643" s="45"/>
      <c r="G643" s="45"/>
      <c r="H643" s="45"/>
      <c r="I643" s="45"/>
      <c r="J643" s="45"/>
      <c r="K643" s="45"/>
      <c r="L643" s="45"/>
      <c r="M643" s="45"/>
      <c r="N643" s="45"/>
    </row>
    <row r="644" spans="1:14" s="44" customFormat="1" x14ac:dyDescent="0.3">
      <c r="A644" s="45"/>
      <c r="B644" s="45"/>
      <c r="C644" s="45"/>
      <c r="D644" s="45"/>
      <c r="E644" s="45"/>
      <c r="F644" s="45"/>
      <c r="G644" s="45"/>
      <c r="H644" s="45"/>
      <c r="I644" s="45"/>
      <c r="J644" s="45"/>
      <c r="K644" s="45"/>
      <c r="L644" s="45"/>
      <c r="M644" s="45"/>
      <c r="N644" s="45"/>
    </row>
    <row r="645" spans="1:14" s="44" customFormat="1" x14ac:dyDescent="0.3">
      <c r="A645" s="45"/>
      <c r="B645" s="45"/>
      <c r="C645" s="45"/>
      <c r="D645" s="45"/>
      <c r="E645" s="45"/>
      <c r="F645" s="45"/>
      <c r="G645" s="45"/>
      <c r="H645" s="45"/>
      <c r="I645" s="45"/>
      <c r="J645" s="45"/>
      <c r="K645" s="45"/>
      <c r="L645" s="45"/>
      <c r="M645" s="45"/>
      <c r="N645" s="45"/>
    </row>
    <row r="646" spans="1:14" s="44" customFormat="1" x14ac:dyDescent="0.3">
      <c r="A646" s="45"/>
      <c r="B646" s="45"/>
      <c r="C646" s="45"/>
      <c r="D646" s="45"/>
      <c r="E646" s="45"/>
      <c r="F646" s="45"/>
      <c r="G646" s="45"/>
      <c r="H646" s="45"/>
      <c r="I646" s="45"/>
      <c r="J646" s="45"/>
      <c r="K646" s="45"/>
      <c r="L646" s="45"/>
      <c r="M646" s="45"/>
      <c r="N646" s="45"/>
    </row>
    <row r="647" spans="1:14" s="44" customFormat="1" x14ac:dyDescent="0.3">
      <c r="A647" s="45"/>
      <c r="B647" s="45"/>
      <c r="C647" s="45"/>
      <c r="D647" s="45"/>
      <c r="E647" s="45"/>
      <c r="F647" s="45"/>
      <c r="G647" s="45"/>
      <c r="H647" s="45"/>
      <c r="I647" s="45"/>
      <c r="J647" s="45"/>
      <c r="K647" s="45"/>
      <c r="L647" s="45"/>
      <c r="M647" s="45"/>
      <c r="N647" s="45"/>
    </row>
    <row r="648" spans="1:14" s="44" customFormat="1" x14ac:dyDescent="0.3">
      <c r="A648" s="45"/>
      <c r="B648" s="45"/>
      <c r="C648" s="45"/>
      <c r="D648" s="45"/>
      <c r="E648" s="45"/>
      <c r="F648" s="45"/>
      <c r="G648" s="45"/>
      <c r="H648" s="45"/>
      <c r="I648" s="45"/>
      <c r="J648" s="45"/>
      <c r="K648" s="45"/>
      <c r="L648" s="45"/>
      <c r="M648" s="45"/>
      <c r="N648" s="45"/>
    </row>
    <row r="649" spans="1:14" s="44" customFormat="1" x14ac:dyDescent="0.3">
      <c r="A649" s="45"/>
      <c r="B649" s="45"/>
      <c r="C649" s="45"/>
      <c r="D649" s="45"/>
      <c r="E649" s="45"/>
      <c r="F649" s="45"/>
      <c r="G649" s="45"/>
      <c r="H649" s="45"/>
      <c r="I649" s="45"/>
      <c r="J649" s="45"/>
      <c r="K649" s="45"/>
      <c r="L649" s="45"/>
      <c r="M649" s="45"/>
      <c r="N649" s="45"/>
    </row>
    <row r="650" spans="1:14" s="44" customFormat="1" x14ac:dyDescent="0.3">
      <c r="A650" s="45"/>
      <c r="B650" s="45"/>
      <c r="C650" s="45"/>
      <c r="D650" s="45"/>
      <c r="E650" s="45"/>
      <c r="F650" s="45"/>
      <c r="G650" s="45"/>
      <c r="H650" s="45"/>
      <c r="I650" s="45"/>
      <c r="J650" s="45"/>
      <c r="K650" s="45"/>
      <c r="L650" s="45"/>
      <c r="M650" s="45"/>
      <c r="N650" s="45"/>
    </row>
    <row r="651" spans="1:14" s="44" customFormat="1" x14ac:dyDescent="0.3">
      <c r="A651" s="45"/>
      <c r="B651" s="45"/>
      <c r="C651" s="45"/>
      <c r="D651" s="45"/>
      <c r="E651" s="45"/>
      <c r="F651" s="45"/>
      <c r="G651" s="45"/>
      <c r="H651" s="45"/>
      <c r="I651" s="45"/>
      <c r="J651" s="45"/>
      <c r="K651" s="45"/>
      <c r="L651" s="45"/>
      <c r="M651" s="45"/>
      <c r="N651" s="45"/>
    </row>
    <row r="652" spans="1:14" s="44" customFormat="1" x14ac:dyDescent="0.3">
      <c r="A652" s="45"/>
      <c r="B652" s="45"/>
      <c r="C652" s="45"/>
      <c r="D652" s="45"/>
      <c r="E652" s="45"/>
      <c r="F652" s="45"/>
      <c r="G652" s="45"/>
      <c r="H652" s="45"/>
      <c r="I652" s="45"/>
      <c r="J652" s="45"/>
      <c r="K652" s="45"/>
      <c r="L652" s="45"/>
      <c r="M652" s="45"/>
      <c r="N652" s="45"/>
    </row>
    <row r="653" spans="1:14" s="44" customFormat="1" x14ac:dyDescent="0.3">
      <c r="A653" s="45"/>
      <c r="B653" s="45"/>
      <c r="C653" s="45"/>
      <c r="D653" s="45"/>
      <c r="E653" s="45"/>
      <c r="F653" s="45"/>
      <c r="G653" s="45"/>
      <c r="H653" s="45"/>
      <c r="I653" s="45"/>
      <c r="J653" s="45"/>
      <c r="K653" s="45"/>
      <c r="L653" s="45"/>
      <c r="M653" s="45"/>
      <c r="N653" s="45"/>
    </row>
    <row r="654" spans="1:14" s="44" customFormat="1" x14ac:dyDescent="0.3">
      <c r="A654" s="45"/>
      <c r="B654" s="45"/>
      <c r="C654" s="45"/>
      <c r="D654" s="45"/>
      <c r="E654" s="45"/>
      <c r="F654" s="45"/>
      <c r="G654" s="45"/>
      <c r="H654" s="45"/>
      <c r="I654" s="45"/>
      <c r="J654" s="45"/>
      <c r="K654" s="45"/>
      <c r="L654" s="45"/>
      <c r="M654" s="45"/>
      <c r="N654" s="45"/>
    </row>
    <row r="655" spans="1:14" s="44" customFormat="1" x14ac:dyDescent="0.3">
      <c r="A655" s="45"/>
      <c r="B655" s="45"/>
      <c r="C655" s="45"/>
      <c r="D655" s="45"/>
      <c r="E655" s="45"/>
      <c r="F655" s="45"/>
      <c r="G655" s="45"/>
      <c r="H655" s="45"/>
      <c r="I655" s="45"/>
      <c r="J655" s="45"/>
      <c r="K655" s="45"/>
      <c r="L655" s="45"/>
      <c r="M655" s="45"/>
      <c r="N655" s="45"/>
    </row>
    <row r="656" spans="1:14" s="44" customFormat="1" x14ac:dyDescent="0.3">
      <c r="A656" s="45"/>
      <c r="B656" s="45"/>
      <c r="C656" s="45"/>
      <c r="D656" s="45"/>
      <c r="E656" s="45"/>
      <c r="F656" s="45"/>
      <c r="G656" s="45"/>
      <c r="H656" s="45"/>
      <c r="I656" s="45"/>
      <c r="J656" s="45"/>
      <c r="K656" s="45"/>
      <c r="L656" s="45"/>
      <c r="M656" s="45"/>
      <c r="N656" s="45"/>
    </row>
    <row r="657" spans="1:14" s="44" customFormat="1" x14ac:dyDescent="0.3">
      <c r="A657" s="45"/>
      <c r="B657" s="45"/>
      <c r="C657" s="45"/>
      <c r="D657" s="45"/>
      <c r="E657" s="45"/>
      <c r="F657" s="45"/>
      <c r="G657" s="45"/>
      <c r="H657" s="45"/>
      <c r="I657" s="45"/>
      <c r="J657" s="45"/>
      <c r="K657" s="45"/>
      <c r="L657" s="45"/>
      <c r="M657" s="45"/>
      <c r="N657" s="45"/>
    </row>
    <row r="658" spans="1:14" s="44" customFormat="1" x14ac:dyDescent="0.3">
      <c r="A658" s="45"/>
      <c r="B658" s="45"/>
      <c r="C658" s="45"/>
      <c r="D658" s="45"/>
      <c r="E658" s="45"/>
      <c r="F658" s="45"/>
      <c r="G658" s="45"/>
      <c r="H658" s="45"/>
      <c r="I658" s="45"/>
      <c r="J658" s="45"/>
      <c r="K658" s="45"/>
      <c r="L658" s="45"/>
      <c r="M658" s="45"/>
      <c r="N658" s="45"/>
    </row>
    <row r="659" spans="1:14" s="44" customFormat="1" x14ac:dyDescent="0.3">
      <c r="A659" s="45"/>
      <c r="B659" s="45"/>
      <c r="C659" s="45"/>
      <c r="D659" s="45"/>
      <c r="E659" s="45"/>
      <c r="F659" s="45"/>
      <c r="G659" s="45"/>
      <c r="H659" s="45"/>
      <c r="I659" s="45"/>
      <c r="J659" s="45"/>
      <c r="K659" s="45"/>
      <c r="L659" s="45"/>
      <c r="M659" s="45"/>
      <c r="N659" s="45"/>
    </row>
    <row r="660" spans="1:14" s="44" customFormat="1" x14ac:dyDescent="0.3">
      <c r="A660" s="45"/>
      <c r="B660" s="45"/>
      <c r="C660" s="45"/>
      <c r="D660" s="45"/>
      <c r="E660" s="45"/>
      <c r="F660" s="45"/>
      <c r="G660" s="45"/>
      <c r="H660" s="45"/>
      <c r="I660" s="45"/>
      <c r="J660" s="45"/>
      <c r="K660" s="45"/>
      <c r="L660" s="45"/>
      <c r="M660" s="45"/>
      <c r="N660" s="45"/>
    </row>
    <row r="661" spans="1:14" s="44" customFormat="1" x14ac:dyDescent="0.3">
      <c r="A661" s="45"/>
      <c r="B661" s="45"/>
      <c r="C661" s="45"/>
      <c r="D661" s="45"/>
      <c r="E661" s="45"/>
      <c r="F661" s="45"/>
      <c r="G661" s="45"/>
      <c r="H661" s="45"/>
      <c r="I661" s="45"/>
      <c r="J661" s="45"/>
      <c r="K661" s="45"/>
      <c r="L661" s="45"/>
      <c r="M661" s="45"/>
      <c r="N661" s="45"/>
    </row>
    <row r="662" spans="1:14" s="44" customFormat="1" x14ac:dyDescent="0.3">
      <c r="A662" s="45"/>
      <c r="B662" s="45"/>
      <c r="C662" s="45"/>
      <c r="D662" s="45"/>
      <c r="E662" s="45"/>
      <c r="F662" s="45"/>
      <c r="G662" s="45"/>
      <c r="H662" s="45"/>
      <c r="I662" s="45"/>
      <c r="J662" s="45"/>
      <c r="K662" s="45"/>
      <c r="L662" s="45"/>
      <c r="M662" s="45"/>
      <c r="N662" s="45"/>
    </row>
    <row r="663" spans="1:14" s="44" customFormat="1" x14ac:dyDescent="0.3">
      <c r="A663" s="45"/>
      <c r="B663" s="45"/>
      <c r="C663" s="45"/>
      <c r="D663" s="45"/>
      <c r="E663" s="45"/>
      <c r="F663" s="45"/>
      <c r="G663" s="45"/>
      <c r="H663" s="45"/>
      <c r="I663" s="45"/>
      <c r="J663" s="45"/>
      <c r="K663" s="45"/>
      <c r="L663" s="45"/>
      <c r="M663" s="45"/>
      <c r="N663" s="45"/>
    </row>
    <row r="664" spans="1:14" s="44" customFormat="1" x14ac:dyDescent="0.3">
      <c r="A664" s="45"/>
      <c r="B664" s="45"/>
      <c r="C664" s="45"/>
      <c r="D664" s="45"/>
      <c r="E664" s="45"/>
      <c r="F664" s="45"/>
      <c r="G664" s="45"/>
      <c r="H664" s="45"/>
      <c r="I664" s="45"/>
      <c r="J664" s="45"/>
      <c r="K664" s="45"/>
      <c r="L664" s="45"/>
      <c r="M664" s="45"/>
      <c r="N664" s="45"/>
    </row>
    <row r="665" spans="1:14" s="44" customFormat="1" x14ac:dyDescent="0.3">
      <c r="A665" s="45"/>
      <c r="B665" s="45"/>
      <c r="C665" s="45"/>
      <c r="D665" s="45"/>
      <c r="E665" s="45"/>
      <c r="F665" s="45"/>
      <c r="G665" s="45"/>
      <c r="H665" s="45"/>
      <c r="I665" s="45"/>
      <c r="J665" s="45"/>
      <c r="K665" s="45"/>
      <c r="L665" s="45"/>
      <c r="M665" s="45"/>
      <c r="N665" s="45"/>
    </row>
    <row r="666" spans="1:14" s="44" customFormat="1" x14ac:dyDescent="0.3">
      <c r="A666" s="45"/>
      <c r="B666" s="45"/>
      <c r="C666" s="45"/>
      <c r="D666" s="45"/>
      <c r="E666" s="45"/>
      <c r="F666" s="45"/>
      <c r="G666" s="45"/>
      <c r="H666" s="45"/>
      <c r="I666" s="45"/>
      <c r="J666" s="45"/>
      <c r="K666" s="45"/>
      <c r="L666" s="45"/>
      <c r="M666" s="45"/>
      <c r="N666" s="45"/>
    </row>
    <row r="667" spans="1:14" s="44" customFormat="1" x14ac:dyDescent="0.3">
      <c r="A667" s="45"/>
      <c r="B667" s="45"/>
      <c r="C667" s="45"/>
      <c r="D667" s="45"/>
      <c r="E667" s="45"/>
      <c r="F667" s="45"/>
      <c r="G667" s="45"/>
      <c r="H667" s="45"/>
      <c r="I667" s="45"/>
      <c r="J667" s="45"/>
      <c r="K667" s="45"/>
      <c r="L667" s="45"/>
      <c r="M667" s="45"/>
      <c r="N667" s="45"/>
    </row>
    <row r="668" spans="1:14" s="44" customFormat="1" x14ac:dyDescent="0.3">
      <c r="A668" s="45"/>
      <c r="B668" s="45"/>
      <c r="C668" s="45"/>
      <c r="D668" s="45"/>
      <c r="E668" s="45"/>
      <c r="F668" s="45"/>
      <c r="G668" s="45"/>
      <c r="H668" s="45"/>
      <c r="I668" s="45"/>
      <c r="J668" s="45"/>
      <c r="K668" s="45"/>
      <c r="L668" s="45"/>
      <c r="M668" s="45"/>
      <c r="N668" s="45"/>
    </row>
    <row r="669" spans="1:14" s="44" customFormat="1" x14ac:dyDescent="0.3">
      <c r="A669" s="45"/>
      <c r="B669" s="45"/>
      <c r="C669" s="45"/>
      <c r="D669" s="45"/>
      <c r="E669" s="45"/>
      <c r="F669" s="45"/>
      <c r="G669" s="45"/>
      <c r="H669" s="45"/>
      <c r="I669" s="45"/>
      <c r="J669" s="45"/>
      <c r="K669" s="45"/>
      <c r="L669" s="45"/>
      <c r="M669" s="45"/>
      <c r="N669" s="45"/>
    </row>
    <row r="670" spans="1:14" s="44" customFormat="1" x14ac:dyDescent="0.3">
      <c r="A670" s="45"/>
      <c r="B670" s="45"/>
      <c r="C670" s="45"/>
      <c r="D670" s="45"/>
      <c r="E670" s="45"/>
      <c r="F670" s="45"/>
      <c r="G670" s="45"/>
      <c r="H670" s="45"/>
      <c r="I670" s="45"/>
      <c r="J670" s="45"/>
      <c r="K670" s="45"/>
      <c r="L670" s="45"/>
      <c r="M670" s="45"/>
      <c r="N670" s="45"/>
    </row>
    <row r="671" spans="1:14" s="44" customFormat="1" x14ac:dyDescent="0.3">
      <c r="A671" s="45"/>
      <c r="B671" s="45"/>
      <c r="C671" s="45"/>
      <c r="D671" s="45"/>
      <c r="E671" s="45"/>
      <c r="F671" s="45"/>
      <c r="G671" s="45"/>
      <c r="H671" s="45"/>
      <c r="I671" s="45"/>
      <c r="J671" s="45"/>
      <c r="K671" s="45"/>
      <c r="L671" s="45"/>
      <c r="M671" s="45"/>
      <c r="N671" s="45"/>
    </row>
    <row r="672" spans="1:14" s="44" customFormat="1" x14ac:dyDescent="0.3">
      <c r="A672" s="45"/>
      <c r="B672" s="45"/>
      <c r="C672" s="45"/>
      <c r="D672" s="45"/>
      <c r="E672" s="45"/>
      <c r="F672" s="45"/>
      <c r="G672" s="45"/>
      <c r="H672" s="45"/>
      <c r="I672" s="45"/>
      <c r="J672" s="45"/>
      <c r="K672" s="45"/>
      <c r="L672" s="45"/>
      <c r="M672" s="45"/>
      <c r="N672" s="45"/>
    </row>
    <row r="673" spans="1:14" s="44" customFormat="1" x14ac:dyDescent="0.3">
      <c r="A673" s="45"/>
      <c r="B673" s="45"/>
      <c r="C673" s="45"/>
      <c r="D673" s="45"/>
      <c r="E673" s="45"/>
      <c r="F673" s="45"/>
      <c r="G673" s="45"/>
      <c r="H673" s="45"/>
      <c r="I673" s="45"/>
      <c r="J673" s="45"/>
      <c r="K673" s="45"/>
      <c r="L673" s="45"/>
      <c r="M673" s="45"/>
      <c r="N673" s="45"/>
    </row>
    <row r="674" spans="1:14" s="44" customFormat="1" x14ac:dyDescent="0.3">
      <c r="A674" s="45"/>
      <c r="B674" s="45"/>
      <c r="C674" s="45"/>
      <c r="D674" s="45"/>
      <c r="E674" s="45"/>
      <c r="F674" s="45"/>
      <c r="G674" s="45"/>
      <c r="H674" s="45"/>
      <c r="I674" s="45"/>
      <c r="J674" s="45"/>
      <c r="K674" s="45"/>
      <c r="L674" s="45"/>
      <c r="M674" s="45"/>
      <c r="N674" s="45"/>
    </row>
    <row r="675" spans="1:14" s="44" customFormat="1" x14ac:dyDescent="0.3">
      <c r="A675" s="45"/>
      <c r="B675" s="45"/>
      <c r="C675" s="45"/>
      <c r="D675" s="45"/>
      <c r="E675" s="45"/>
      <c r="F675" s="45"/>
      <c r="G675" s="45"/>
      <c r="H675" s="45"/>
      <c r="I675" s="45"/>
      <c r="J675" s="45"/>
      <c r="K675" s="45"/>
      <c r="L675" s="45"/>
      <c r="M675" s="45"/>
      <c r="N675" s="45"/>
    </row>
    <row r="676" spans="1:14" s="44" customFormat="1" x14ac:dyDescent="0.3">
      <c r="A676" s="45"/>
      <c r="B676" s="45"/>
      <c r="C676" s="45"/>
      <c r="D676" s="45"/>
      <c r="E676" s="45"/>
      <c r="F676" s="45"/>
      <c r="G676" s="45"/>
      <c r="H676" s="45"/>
      <c r="I676" s="45"/>
      <c r="J676" s="45"/>
      <c r="K676" s="45"/>
      <c r="L676" s="45"/>
      <c r="M676" s="45"/>
      <c r="N676" s="45"/>
    </row>
    <row r="677" spans="1:14" s="44" customFormat="1" x14ac:dyDescent="0.3">
      <c r="A677" s="45"/>
      <c r="B677" s="45"/>
      <c r="C677" s="45"/>
      <c r="D677" s="45"/>
      <c r="E677" s="45"/>
      <c r="F677" s="45"/>
      <c r="G677" s="45"/>
      <c r="H677" s="45"/>
      <c r="I677" s="45"/>
      <c r="J677" s="45"/>
      <c r="K677" s="45"/>
      <c r="L677" s="45"/>
      <c r="M677" s="45"/>
      <c r="N677" s="45"/>
    </row>
    <row r="678" spans="1:14" s="44" customFormat="1" x14ac:dyDescent="0.3">
      <c r="A678" s="45"/>
      <c r="B678" s="45"/>
      <c r="C678" s="45"/>
      <c r="D678" s="45"/>
      <c r="E678" s="45"/>
      <c r="F678" s="45"/>
      <c r="G678" s="45"/>
      <c r="H678" s="45"/>
      <c r="I678" s="45"/>
      <c r="J678" s="45"/>
      <c r="K678" s="45"/>
      <c r="L678" s="45"/>
      <c r="M678" s="45"/>
      <c r="N678" s="45"/>
    </row>
    <row r="679" spans="1:14" s="44" customFormat="1" x14ac:dyDescent="0.3">
      <c r="A679" s="45"/>
      <c r="B679" s="45"/>
      <c r="C679" s="45"/>
      <c r="D679" s="45"/>
      <c r="E679" s="45"/>
      <c r="F679" s="45"/>
      <c r="G679" s="45"/>
      <c r="H679" s="45"/>
      <c r="I679" s="45"/>
      <c r="J679" s="45"/>
      <c r="K679" s="45"/>
      <c r="L679" s="45"/>
      <c r="M679" s="45"/>
      <c r="N679" s="45"/>
    </row>
    <row r="680" spans="1:14" s="44" customFormat="1" x14ac:dyDescent="0.3">
      <c r="A680" s="45"/>
      <c r="B680" s="45"/>
      <c r="C680" s="45"/>
      <c r="D680" s="45"/>
      <c r="E680" s="45"/>
      <c r="F680" s="45"/>
      <c r="G680" s="45"/>
      <c r="H680" s="45"/>
      <c r="I680" s="45"/>
      <c r="J680" s="45"/>
      <c r="K680" s="45"/>
      <c r="L680" s="45"/>
      <c r="M680" s="45"/>
      <c r="N680" s="45"/>
    </row>
    <row r="681" spans="1:14" s="44" customFormat="1" x14ac:dyDescent="0.3">
      <c r="A681" s="45"/>
      <c r="B681" s="45"/>
      <c r="C681" s="45"/>
      <c r="D681" s="45"/>
      <c r="E681" s="45"/>
      <c r="F681" s="45"/>
      <c r="G681" s="45"/>
      <c r="H681" s="45"/>
      <c r="I681" s="45"/>
      <c r="J681" s="45"/>
      <c r="K681" s="45"/>
      <c r="L681" s="45"/>
      <c r="M681" s="45"/>
      <c r="N681" s="45"/>
    </row>
    <row r="682" spans="1:14" s="44" customFormat="1" x14ac:dyDescent="0.3">
      <c r="A682" s="45"/>
      <c r="B682" s="45"/>
      <c r="C682" s="45"/>
      <c r="D682" s="45"/>
      <c r="E682" s="45"/>
      <c r="F682" s="45"/>
      <c r="G682" s="45"/>
      <c r="H682" s="45"/>
      <c r="I682" s="45"/>
      <c r="J682" s="45"/>
      <c r="K682" s="45"/>
      <c r="L682" s="45"/>
      <c r="M682" s="45"/>
      <c r="N682" s="45"/>
    </row>
    <row r="683" spans="1:14" s="44" customFormat="1" x14ac:dyDescent="0.3">
      <c r="A683" s="45"/>
      <c r="B683" s="45"/>
      <c r="C683" s="45"/>
      <c r="D683" s="45"/>
      <c r="E683" s="45"/>
      <c r="F683" s="45"/>
      <c r="G683" s="45"/>
      <c r="H683" s="45"/>
      <c r="I683" s="45"/>
      <c r="J683" s="45"/>
      <c r="K683" s="45"/>
      <c r="L683" s="45"/>
      <c r="M683" s="45"/>
      <c r="N683" s="45"/>
    </row>
    <row r="684" spans="1:14" s="44" customFormat="1" x14ac:dyDescent="0.3">
      <c r="A684" s="45"/>
      <c r="B684" s="45"/>
      <c r="C684" s="45"/>
      <c r="D684" s="45"/>
      <c r="E684" s="45"/>
      <c r="F684" s="45"/>
      <c r="G684" s="45"/>
      <c r="H684" s="45"/>
      <c r="I684" s="45"/>
      <c r="J684" s="45"/>
      <c r="K684" s="45"/>
      <c r="L684" s="45"/>
      <c r="M684" s="45"/>
      <c r="N684" s="45"/>
    </row>
    <row r="685" spans="1:14" s="44" customFormat="1" x14ac:dyDescent="0.3">
      <c r="A685" s="45"/>
      <c r="B685" s="45"/>
      <c r="C685" s="45"/>
      <c r="D685" s="45"/>
      <c r="E685" s="45"/>
      <c r="F685" s="45"/>
      <c r="G685" s="45"/>
      <c r="H685" s="45"/>
      <c r="I685" s="45"/>
      <c r="J685" s="45"/>
      <c r="K685" s="45"/>
      <c r="L685" s="45"/>
      <c r="M685" s="45"/>
      <c r="N685" s="45"/>
    </row>
    <row r="686" spans="1:14" s="44" customFormat="1" x14ac:dyDescent="0.3">
      <c r="A686" s="45"/>
      <c r="B686" s="45"/>
      <c r="C686" s="45"/>
      <c r="D686" s="45"/>
      <c r="E686" s="45"/>
      <c r="F686" s="45"/>
      <c r="G686" s="45"/>
      <c r="H686" s="45"/>
      <c r="I686" s="45"/>
      <c r="J686" s="45"/>
      <c r="K686" s="45"/>
      <c r="L686" s="45"/>
      <c r="M686" s="45"/>
      <c r="N686" s="45"/>
    </row>
    <row r="687" spans="1:14" s="44" customFormat="1" x14ac:dyDescent="0.3">
      <c r="A687" s="45"/>
      <c r="B687" s="45"/>
      <c r="C687" s="45"/>
      <c r="D687" s="45"/>
      <c r="E687" s="45"/>
      <c r="F687" s="45"/>
      <c r="G687" s="45"/>
      <c r="H687" s="45"/>
      <c r="I687" s="45"/>
      <c r="J687" s="45"/>
      <c r="K687" s="45"/>
      <c r="L687" s="45"/>
      <c r="M687" s="45"/>
      <c r="N687" s="45"/>
    </row>
    <row r="688" spans="1:14" s="44" customFormat="1" x14ac:dyDescent="0.3">
      <c r="A688" s="45"/>
      <c r="B688" s="45"/>
      <c r="C688" s="45"/>
      <c r="D688" s="45"/>
      <c r="E688" s="45"/>
      <c r="F688" s="45"/>
      <c r="G688" s="45"/>
      <c r="H688" s="45"/>
      <c r="I688" s="45"/>
      <c r="J688" s="45"/>
      <c r="K688" s="45"/>
      <c r="L688" s="45"/>
      <c r="M688" s="45"/>
      <c r="N688" s="45"/>
    </row>
  </sheetData>
  <mergeCells count="20">
    <mergeCell ref="J16:K16"/>
    <mergeCell ref="L16:M16"/>
    <mergeCell ref="N16:N17"/>
    <mergeCell ref="O16:O17"/>
    <mergeCell ref="F7:O7"/>
    <mergeCell ref="F16:F17"/>
    <mergeCell ref="G16:G17"/>
    <mergeCell ref="H16:H17"/>
    <mergeCell ref="I16:I17"/>
    <mergeCell ref="A16:A17"/>
    <mergeCell ref="B16:B17"/>
    <mergeCell ref="C16:C17"/>
    <mergeCell ref="D16:D17"/>
    <mergeCell ref="E16:E17"/>
    <mergeCell ref="F6:O6"/>
    <mergeCell ref="A1:O1"/>
    <mergeCell ref="A2:O2"/>
    <mergeCell ref="A3:O3"/>
    <mergeCell ref="A4:O4"/>
    <mergeCell ref="A5:O5"/>
  </mergeCells>
  <pageMargins left="1.6535433070866143" right="0.11811023622047245" top="0.27559055118110237" bottom="0.23622047244094491" header="0" footer="0"/>
  <pageSetup paperSize="9" scale="50" orientation="landscape" horizontalDpi="4294967293" verticalDpi="2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FBC19-D094-4D12-9B1C-4D3920372406}">
  <dimension ref="A1:BF619"/>
  <sheetViews>
    <sheetView showGridLines="0" zoomScaleNormal="100" workbookViewId="0">
      <selection activeCell="N19" sqref="N19"/>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58" width="11.42578125" style="44"/>
    <col min="59" max="16384" width="11.42578125" style="1"/>
  </cols>
  <sheetData>
    <row r="1" spans="1:11" ht="15.75" customHeight="1" x14ac:dyDescent="0.2">
      <c r="A1" s="453"/>
      <c r="B1" s="454"/>
      <c r="C1" s="454"/>
      <c r="D1" s="454"/>
      <c r="E1" s="454"/>
      <c r="F1" s="454"/>
      <c r="G1" s="454"/>
      <c r="H1" s="454"/>
      <c r="I1" s="454"/>
      <c r="J1" s="454"/>
      <c r="K1" s="455"/>
    </row>
    <row r="2" spans="1:11" ht="15.75" customHeight="1" x14ac:dyDescent="0.25">
      <c r="A2" s="456" t="s">
        <v>1</v>
      </c>
      <c r="B2" s="446"/>
      <c r="C2" s="446"/>
      <c r="D2" s="446"/>
      <c r="E2" s="446"/>
      <c r="F2" s="446"/>
      <c r="G2" s="446"/>
      <c r="H2" s="446"/>
      <c r="I2" s="446"/>
      <c r="J2" s="446"/>
      <c r="K2" s="457"/>
    </row>
    <row r="3" spans="1:11" ht="15.75" customHeight="1" x14ac:dyDescent="0.25">
      <c r="A3" s="458" t="s">
        <v>2</v>
      </c>
      <c r="B3" s="448"/>
      <c r="C3" s="448"/>
      <c r="D3" s="448"/>
      <c r="E3" s="448"/>
      <c r="F3" s="448"/>
      <c r="G3" s="448"/>
      <c r="H3" s="448"/>
      <c r="I3" s="448"/>
      <c r="J3" s="448"/>
      <c r="K3" s="459"/>
    </row>
    <row r="4" spans="1:11" ht="15.75" customHeight="1" x14ac:dyDescent="0.2">
      <c r="A4" s="449" t="s">
        <v>816</v>
      </c>
      <c r="B4" s="450"/>
      <c r="C4" s="450"/>
      <c r="D4" s="450"/>
      <c r="E4" s="450"/>
      <c r="F4" s="450"/>
      <c r="G4" s="450"/>
      <c r="H4" s="450"/>
      <c r="I4" s="450"/>
      <c r="J4" s="450"/>
      <c r="K4" s="460"/>
    </row>
    <row r="5" spans="1:11" ht="15.75" customHeight="1" x14ac:dyDescent="0.2">
      <c r="A5" s="449">
        <v>2026</v>
      </c>
      <c r="B5" s="450"/>
      <c r="C5" s="450"/>
      <c r="D5" s="450"/>
      <c r="E5" s="450"/>
      <c r="F5" s="450"/>
      <c r="G5" s="450"/>
      <c r="H5" s="450"/>
      <c r="I5" s="450"/>
      <c r="J5" s="450"/>
      <c r="K5" s="460"/>
    </row>
    <row r="6" spans="1:11" ht="15.75" customHeight="1" x14ac:dyDescent="0.2">
      <c r="A6" s="15" t="s">
        <v>15</v>
      </c>
      <c r="B6" s="5"/>
      <c r="C6" s="5"/>
      <c r="D6" s="5"/>
      <c r="E6" s="5"/>
      <c r="F6" s="451" t="str">
        <f>[3]PPNE3!E6</f>
        <v>REGION YUMA</v>
      </c>
      <c r="G6" s="451"/>
      <c r="H6" s="451"/>
      <c r="I6" s="451"/>
      <c r="J6" s="451"/>
      <c r="K6" s="452"/>
    </row>
    <row r="7" spans="1:11" ht="15.75" customHeight="1" x14ac:dyDescent="0.2">
      <c r="A7" s="17" t="s">
        <v>550</v>
      </c>
      <c r="B7" s="18"/>
      <c r="C7" s="18"/>
      <c r="D7" s="16"/>
      <c r="E7" s="18"/>
      <c r="F7" s="409" t="str">
        <f>[3]PPNE3!E7</f>
        <v>HOSPITAL GENERAL Y DE ESPECIALIDADES NUESTRA SRA. DE LA ALTAGRACIA</v>
      </c>
      <c r="G7" s="409"/>
      <c r="H7" s="409"/>
      <c r="I7" s="409"/>
      <c r="J7" s="409"/>
      <c r="K7" s="410"/>
    </row>
    <row r="8" spans="1:11" ht="15.75" customHeight="1" x14ac:dyDescent="0.2">
      <c r="A8" s="21" t="s">
        <v>514</v>
      </c>
      <c r="B8" s="22"/>
      <c r="C8" s="22"/>
      <c r="D8" s="22"/>
      <c r="E8" s="22"/>
      <c r="F8" s="22"/>
      <c r="G8" s="22"/>
      <c r="H8" s="22"/>
      <c r="I8" s="22"/>
      <c r="J8" s="22"/>
      <c r="K8" s="23"/>
    </row>
    <row r="9" spans="1:11" ht="13.5" x14ac:dyDescent="0.25">
      <c r="A9" s="34" t="s">
        <v>551</v>
      </c>
      <c r="B9" s="3"/>
      <c r="C9" s="3"/>
      <c r="D9" s="3"/>
      <c r="E9" s="35"/>
      <c r="F9" s="36"/>
      <c r="G9" s="42">
        <f>+[3]PPNE3!F16</f>
        <v>0</v>
      </c>
      <c r="H9" s="33"/>
      <c r="I9" s="33"/>
      <c r="J9" s="33"/>
      <c r="K9" s="37"/>
    </row>
    <row r="10" spans="1:11" ht="13.5" x14ac:dyDescent="0.25">
      <c r="A10" s="34" t="s">
        <v>552</v>
      </c>
      <c r="B10" s="3"/>
      <c r="C10" s="3"/>
      <c r="D10" s="3"/>
      <c r="E10" s="35"/>
      <c r="F10" s="36"/>
      <c r="G10" s="42">
        <f>+[3]PPNE3!F25</f>
        <v>68000000</v>
      </c>
      <c r="H10" s="33"/>
      <c r="I10" s="33"/>
      <c r="J10" s="33"/>
      <c r="K10" s="37"/>
    </row>
    <row r="11" spans="1:11" ht="13.5" x14ac:dyDescent="0.25">
      <c r="A11" s="34" t="s">
        <v>553</v>
      </c>
      <c r="B11" s="3"/>
      <c r="C11" s="3"/>
      <c r="D11" s="3"/>
      <c r="E11" s="35"/>
      <c r="F11" s="36"/>
      <c r="G11" s="42">
        <f>+[3]PPNE3!F15</f>
        <v>110400000</v>
      </c>
      <c r="H11" s="33"/>
      <c r="I11" s="33"/>
      <c r="J11" s="33"/>
      <c r="K11" s="37"/>
    </row>
    <row r="12" spans="1:11" ht="13.5" x14ac:dyDescent="0.25">
      <c r="A12" s="34" t="s">
        <v>554</v>
      </c>
      <c r="B12" s="3"/>
      <c r="C12" s="3"/>
      <c r="D12" s="3"/>
      <c r="E12" s="35"/>
      <c r="F12" s="36"/>
      <c r="G12" s="42">
        <f>+[3]PPNE3!F9+[3]PPNE3!F17+[3]PPNE3!F21+[3]PPNE3!F22</f>
        <v>0</v>
      </c>
      <c r="H12" s="33"/>
      <c r="I12" s="33"/>
      <c r="J12" s="33"/>
      <c r="K12" s="37"/>
    </row>
    <row r="13" spans="1:11" ht="13.5" x14ac:dyDescent="0.25">
      <c r="A13" s="331" t="s">
        <v>555</v>
      </c>
      <c r="B13" s="3"/>
      <c r="C13" s="3"/>
      <c r="D13" s="3"/>
      <c r="E13" s="35"/>
      <c r="F13" s="36"/>
      <c r="G13" s="43">
        <f>+[3]PPNE3!F18</f>
        <v>293148530</v>
      </c>
      <c r="H13" s="33"/>
      <c r="I13" s="33"/>
      <c r="J13" s="33"/>
      <c r="K13" s="37"/>
    </row>
    <row r="14" spans="1:11" ht="14.25" thickBot="1" x14ac:dyDescent="0.3">
      <c r="A14" s="26" t="s">
        <v>556</v>
      </c>
      <c r="B14" s="27"/>
      <c r="C14" s="27"/>
      <c r="D14" s="27"/>
      <c r="E14" s="28"/>
      <c r="F14" s="29"/>
      <c r="G14" s="30">
        <f>SUM(G9:G13)</f>
        <v>471548530</v>
      </c>
      <c r="H14" s="31"/>
      <c r="I14" s="31"/>
      <c r="J14" s="31"/>
      <c r="K14" s="32"/>
    </row>
    <row r="15" spans="1:11" ht="15.75" customHeight="1" thickTop="1" x14ac:dyDescent="0.2">
      <c r="A15" s="24" t="s">
        <v>557</v>
      </c>
      <c r="B15" s="19"/>
      <c r="C15" s="19"/>
      <c r="D15" s="19"/>
      <c r="E15" s="19"/>
      <c r="F15" s="19"/>
      <c r="G15" s="19"/>
      <c r="H15" s="19"/>
      <c r="I15" s="19"/>
      <c r="J15" s="19"/>
      <c r="K15" s="25"/>
    </row>
    <row r="16" spans="1:11" ht="19.5" customHeight="1" x14ac:dyDescent="0.2">
      <c r="A16" s="461" t="s">
        <v>558</v>
      </c>
      <c r="B16" s="461" t="s">
        <v>559</v>
      </c>
      <c r="C16" s="461" t="s">
        <v>518</v>
      </c>
      <c r="D16" s="461" t="s">
        <v>560</v>
      </c>
      <c r="E16" s="461" t="s">
        <v>519</v>
      </c>
      <c r="F16" s="468" t="s">
        <v>561</v>
      </c>
      <c r="G16" s="463" t="s">
        <v>817</v>
      </c>
      <c r="H16" s="463" t="s">
        <v>489</v>
      </c>
      <c r="I16" s="463" t="s">
        <v>818</v>
      </c>
      <c r="J16" s="464" t="s">
        <v>566</v>
      </c>
      <c r="K16" s="464" t="s">
        <v>522</v>
      </c>
    </row>
    <row r="17" spans="1:11" ht="44.25" customHeight="1" x14ac:dyDescent="0.2">
      <c r="A17" s="461"/>
      <c r="B17" s="461"/>
      <c r="C17" s="461"/>
      <c r="D17" s="461"/>
      <c r="E17" s="461"/>
      <c r="F17" s="469"/>
      <c r="G17" s="463"/>
      <c r="H17" s="463"/>
      <c r="I17" s="463"/>
      <c r="J17" s="465"/>
      <c r="K17" s="465"/>
    </row>
    <row r="18" spans="1:11" ht="12.75" x14ac:dyDescent="0.2">
      <c r="A18" s="332">
        <v>2</v>
      </c>
      <c r="B18" s="333"/>
      <c r="C18" s="333"/>
      <c r="D18" s="333"/>
      <c r="E18" s="333"/>
      <c r="F18" s="334" t="s">
        <v>36</v>
      </c>
      <c r="G18" s="335">
        <f>+G19+G67+G171+G255+G272+G325</f>
        <v>293148530</v>
      </c>
      <c r="H18" s="335">
        <f>+H19+H67+H171+H255+H272+H325</f>
        <v>68000000</v>
      </c>
      <c r="I18" s="335">
        <f>+I19+I67+I171+I255+I272+I325</f>
        <v>110400000</v>
      </c>
      <c r="J18" s="335">
        <f>+J19+J67+J171+J255+J272+J325</f>
        <v>471548530</v>
      </c>
      <c r="K18" s="335">
        <f>+K19+K67+K171+K255+K272+K325</f>
        <v>97.115885399960874</v>
      </c>
    </row>
    <row r="19" spans="1:11" ht="12.75" x14ac:dyDescent="0.2">
      <c r="A19" s="336">
        <v>2</v>
      </c>
      <c r="B19" s="337">
        <v>1</v>
      </c>
      <c r="C19" s="338"/>
      <c r="D19" s="338"/>
      <c r="E19" s="338"/>
      <c r="F19" s="257" t="s">
        <v>571</v>
      </c>
      <c r="G19" s="339">
        <f>+G20+G42+G54+G58</f>
        <v>265317607</v>
      </c>
      <c r="H19" s="339">
        <f>+H20+H42+H54+H58</f>
        <v>7000000</v>
      </c>
      <c r="I19" s="339">
        <f>+I20+I42+I54+I58</f>
        <v>110400000</v>
      </c>
      <c r="J19" s="339">
        <f>+J20+J42+J54+J58</f>
        <v>382717607</v>
      </c>
      <c r="K19" s="339">
        <f>+K20+K42+K54+K58</f>
        <v>81.161870444172536</v>
      </c>
    </row>
    <row r="20" spans="1:11" ht="12.75" x14ac:dyDescent="0.2">
      <c r="A20" s="340">
        <v>2</v>
      </c>
      <c r="B20" s="341">
        <v>1</v>
      </c>
      <c r="C20" s="341">
        <v>1</v>
      </c>
      <c r="D20" s="341"/>
      <c r="E20" s="341"/>
      <c r="F20" s="258" t="s">
        <v>572</v>
      </c>
      <c r="G20" s="342">
        <f>+G21+G26+G33+G35+G37</f>
        <v>228328889</v>
      </c>
      <c r="H20" s="342">
        <f>+H21+H26+H33+H35+H37</f>
        <v>2000000</v>
      </c>
      <c r="I20" s="342">
        <f>+I21+I26+I33+I35+I37</f>
        <v>110400000</v>
      </c>
      <c r="J20" s="342">
        <f>+J21+J26+J33+J35+J37</f>
        <v>340728889</v>
      </c>
      <c r="K20" s="342">
        <f>+K21+K26+K33+K35+K37</f>
        <v>72.257438486766148</v>
      </c>
    </row>
    <row r="21" spans="1:11" ht="12.75" x14ac:dyDescent="0.2">
      <c r="A21" s="343">
        <v>2</v>
      </c>
      <c r="B21" s="344">
        <v>1</v>
      </c>
      <c r="C21" s="344">
        <v>1</v>
      </c>
      <c r="D21" s="344">
        <v>1</v>
      </c>
      <c r="E21" s="344"/>
      <c r="F21" s="259" t="s">
        <v>573</v>
      </c>
      <c r="G21" s="345">
        <f>SUM(G22:G25)</f>
        <v>33300000</v>
      </c>
      <c r="H21" s="345">
        <f>SUM(H22:H25)</f>
        <v>0</v>
      </c>
      <c r="I21" s="345">
        <f>SUM(I22:I25)</f>
        <v>110400000</v>
      </c>
      <c r="J21" s="345">
        <f>SUM(J22:J25)</f>
        <v>143700000</v>
      </c>
      <c r="K21" s="358">
        <f>SUM(K22:K25)</f>
        <v>30.474063825413683</v>
      </c>
    </row>
    <row r="22" spans="1:11" ht="12.75" x14ac:dyDescent="0.2">
      <c r="A22" s="347">
        <v>2</v>
      </c>
      <c r="B22" s="348">
        <v>1</v>
      </c>
      <c r="C22" s="348">
        <v>1</v>
      </c>
      <c r="D22" s="348">
        <v>1</v>
      </c>
      <c r="E22" s="348" t="s">
        <v>574</v>
      </c>
      <c r="F22" s="349" t="s">
        <v>575</v>
      </c>
      <c r="G22" s="350">
        <v>33300000</v>
      </c>
      <c r="H22" s="350"/>
      <c r="I22" s="350">
        <v>110400000</v>
      </c>
      <c r="J22" s="351">
        <f>SUBTOTAL(9,G22:I22)</f>
        <v>143700000</v>
      </c>
      <c r="K22" s="352">
        <f>IFERROR(J22/$J$18*100,"0.00")</f>
        <v>30.474063825413683</v>
      </c>
    </row>
    <row r="23" spans="1:11" ht="12.75" x14ac:dyDescent="0.2">
      <c r="A23" s="347">
        <v>2</v>
      </c>
      <c r="B23" s="348">
        <v>1</v>
      </c>
      <c r="C23" s="348">
        <v>1</v>
      </c>
      <c r="D23" s="348">
        <v>1</v>
      </c>
      <c r="E23" s="348" t="s">
        <v>576</v>
      </c>
      <c r="F23" s="260" t="s">
        <v>577</v>
      </c>
      <c r="G23" s="350"/>
      <c r="H23" s="350"/>
      <c r="I23" s="350"/>
      <c r="J23" s="351">
        <f>SUBTOTAL(9,G23:I23)</f>
        <v>0</v>
      </c>
      <c r="K23" s="352">
        <f>IFERROR(J23/$J$18*100,"0.00")</f>
        <v>0</v>
      </c>
    </row>
    <row r="24" spans="1:11" ht="12.75" x14ac:dyDescent="0.2">
      <c r="A24" s="347">
        <v>2</v>
      </c>
      <c r="B24" s="348">
        <v>1</v>
      </c>
      <c r="C24" s="348">
        <v>1</v>
      </c>
      <c r="D24" s="348">
        <v>1</v>
      </c>
      <c r="E24" s="348" t="s">
        <v>578</v>
      </c>
      <c r="F24" s="260" t="s">
        <v>579</v>
      </c>
      <c r="G24" s="350"/>
      <c r="H24" s="350"/>
      <c r="I24" s="350"/>
      <c r="J24" s="351">
        <f>SUBTOTAL(9,G24:I24)</f>
        <v>0</v>
      </c>
      <c r="K24" s="352">
        <f>IFERROR(J24/$J$18*100,"0.00")</f>
        <v>0</v>
      </c>
    </row>
    <row r="25" spans="1:11" ht="12.75" x14ac:dyDescent="0.2">
      <c r="A25" s="347">
        <v>2</v>
      </c>
      <c r="B25" s="348">
        <v>1</v>
      </c>
      <c r="C25" s="348">
        <v>1</v>
      </c>
      <c r="D25" s="348">
        <v>1</v>
      </c>
      <c r="E25" s="348" t="s">
        <v>580</v>
      </c>
      <c r="F25" s="260" t="s">
        <v>581</v>
      </c>
      <c r="G25" s="350"/>
      <c r="H25" s="350"/>
      <c r="I25" s="350"/>
      <c r="J25" s="351">
        <f>SUBTOTAL(9,G25:I25)</f>
        <v>0</v>
      </c>
      <c r="K25" s="352">
        <f>IFERROR(J25/$J$18*100,"0.00")</f>
        <v>0</v>
      </c>
    </row>
    <row r="26" spans="1:11" ht="12.75" x14ac:dyDescent="0.2">
      <c r="A26" s="343">
        <v>2</v>
      </c>
      <c r="B26" s="344">
        <v>1</v>
      </c>
      <c r="C26" s="344">
        <v>1</v>
      </c>
      <c r="D26" s="344">
        <v>2</v>
      </c>
      <c r="E26" s="344"/>
      <c r="F26" s="259" t="s">
        <v>582</v>
      </c>
      <c r="G26" s="345">
        <f>SUM(G27:G32)</f>
        <v>177428889</v>
      </c>
      <c r="H26" s="345">
        <v>0</v>
      </c>
      <c r="I26" s="345">
        <f>SUM(I27:I32)</f>
        <v>0</v>
      </c>
      <c r="J26" s="345">
        <f>SUM(J27:J32)</f>
        <v>177428889</v>
      </c>
      <c r="K26" s="358">
        <f>SUM(K27:K32)</f>
        <v>37.626856561296037</v>
      </c>
    </row>
    <row r="27" spans="1:11" ht="12.75" x14ac:dyDescent="0.2">
      <c r="A27" s="347">
        <v>2</v>
      </c>
      <c r="B27" s="348">
        <v>1</v>
      </c>
      <c r="C27" s="348">
        <v>1</v>
      </c>
      <c r="D27" s="348">
        <v>2</v>
      </c>
      <c r="E27" s="348" t="s">
        <v>583</v>
      </c>
      <c r="F27" s="260" t="s">
        <v>584</v>
      </c>
      <c r="G27" s="350"/>
      <c r="H27" s="350"/>
      <c r="I27" s="350"/>
      <c r="J27" s="351">
        <f t="shared" ref="J27:J32" si="0">SUBTOTAL(9,G27:I27)</f>
        <v>0</v>
      </c>
      <c r="K27" s="352">
        <f t="shared" ref="K27:K32" si="1">IFERROR(J27/$J$18*100,"0.00")</f>
        <v>0</v>
      </c>
    </row>
    <row r="28" spans="1:11" ht="12.75" x14ac:dyDescent="0.2">
      <c r="A28" s="347">
        <v>2</v>
      </c>
      <c r="B28" s="348">
        <v>1</v>
      </c>
      <c r="C28" s="348">
        <v>1</v>
      </c>
      <c r="D28" s="348">
        <v>2</v>
      </c>
      <c r="E28" s="348" t="s">
        <v>578</v>
      </c>
      <c r="F28" s="260" t="s">
        <v>585</v>
      </c>
      <c r="G28" s="350"/>
      <c r="H28" s="350"/>
      <c r="I28" s="350"/>
      <c r="J28" s="351">
        <f t="shared" si="0"/>
        <v>0</v>
      </c>
      <c r="K28" s="352">
        <f t="shared" si="1"/>
        <v>0</v>
      </c>
    </row>
    <row r="29" spans="1:11" ht="12.75" x14ac:dyDescent="0.2">
      <c r="A29" s="347">
        <v>2</v>
      </c>
      <c r="B29" s="348">
        <v>1</v>
      </c>
      <c r="C29" s="348">
        <v>1</v>
      </c>
      <c r="D29" s="348">
        <v>2</v>
      </c>
      <c r="E29" s="348" t="s">
        <v>580</v>
      </c>
      <c r="F29" s="260" t="s">
        <v>586</v>
      </c>
      <c r="G29" s="350"/>
      <c r="H29" s="350"/>
      <c r="I29" s="350"/>
      <c r="J29" s="351">
        <f t="shared" si="0"/>
        <v>0</v>
      </c>
      <c r="K29" s="352">
        <f t="shared" si="1"/>
        <v>0</v>
      </c>
    </row>
    <row r="30" spans="1:11" ht="12.75" x14ac:dyDescent="0.2">
      <c r="A30" s="347">
        <v>2</v>
      </c>
      <c r="B30" s="348">
        <v>1</v>
      </c>
      <c r="C30" s="348">
        <v>1</v>
      </c>
      <c r="D30" s="348">
        <v>2</v>
      </c>
      <c r="E30" s="348" t="s">
        <v>587</v>
      </c>
      <c r="F30" s="260" t="s">
        <v>588</v>
      </c>
      <c r="G30" s="350">
        <v>177428889</v>
      </c>
      <c r="H30" s="350"/>
      <c r="I30" s="350"/>
      <c r="J30" s="351">
        <f t="shared" si="0"/>
        <v>177428889</v>
      </c>
      <c r="K30" s="352">
        <f t="shared" si="1"/>
        <v>37.626856561296037</v>
      </c>
    </row>
    <row r="31" spans="1:11" ht="12.75" x14ac:dyDescent="0.2">
      <c r="A31" s="347">
        <v>2</v>
      </c>
      <c r="B31" s="348">
        <v>1</v>
      </c>
      <c r="C31" s="348">
        <v>1</v>
      </c>
      <c r="D31" s="348">
        <v>2</v>
      </c>
      <c r="E31" s="348" t="s">
        <v>589</v>
      </c>
      <c r="F31" s="260" t="s">
        <v>590</v>
      </c>
      <c r="G31" s="350"/>
      <c r="H31" s="350">
        <v>0</v>
      </c>
      <c r="I31" s="350"/>
      <c r="J31" s="351">
        <f t="shared" si="0"/>
        <v>0</v>
      </c>
      <c r="K31" s="352">
        <f t="shared" si="1"/>
        <v>0</v>
      </c>
    </row>
    <row r="32" spans="1:11" ht="12.75" x14ac:dyDescent="0.2">
      <c r="A32" s="347">
        <v>2</v>
      </c>
      <c r="B32" s="348">
        <v>1</v>
      </c>
      <c r="C32" s="348">
        <v>1</v>
      </c>
      <c r="D32" s="348">
        <v>2</v>
      </c>
      <c r="E32" s="348" t="s">
        <v>591</v>
      </c>
      <c r="F32" s="260" t="s">
        <v>592</v>
      </c>
      <c r="G32" s="350"/>
      <c r="H32" s="350"/>
      <c r="I32" s="350"/>
      <c r="J32" s="351">
        <f t="shared" si="0"/>
        <v>0</v>
      </c>
      <c r="K32" s="352">
        <f t="shared" si="1"/>
        <v>0</v>
      </c>
    </row>
    <row r="33" spans="1:11" ht="12.75" x14ac:dyDescent="0.2">
      <c r="A33" s="343">
        <v>2</v>
      </c>
      <c r="B33" s="344">
        <v>1</v>
      </c>
      <c r="C33" s="344">
        <v>1</v>
      </c>
      <c r="D33" s="344">
        <v>3</v>
      </c>
      <c r="E33" s="344"/>
      <c r="F33" s="259" t="s">
        <v>593</v>
      </c>
      <c r="G33" s="345">
        <f>G34</f>
        <v>0</v>
      </c>
      <c r="H33" s="345">
        <f>H34</f>
        <v>0</v>
      </c>
      <c r="I33" s="345">
        <f>I34</f>
        <v>0</v>
      </c>
      <c r="J33" s="345">
        <f>J34</f>
        <v>0</v>
      </c>
      <c r="K33" s="358">
        <f>K34</f>
        <v>0</v>
      </c>
    </row>
    <row r="34" spans="1:11" ht="12.75" x14ac:dyDescent="0.2">
      <c r="A34" s="347">
        <v>2</v>
      </c>
      <c r="B34" s="348">
        <v>1</v>
      </c>
      <c r="C34" s="348">
        <v>1</v>
      </c>
      <c r="D34" s="348">
        <v>3</v>
      </c>
      <c r="E34" s="348" t="s">
        <v>574</v>
      </c>
      <c r="F34" s="260" t="s">
        <v>593</v>
      </c>
      <c r="G34" s="350"/>
      <c r="H34" s="350"/>
      <c r="I34" s="350"/>
      <c r="J34" s="351">
        <f>SUBTOTAL(9,G34:I34)</f>
        <v>0</v>
      </c>
      <c r="K34" s="352">
        <f>IFERROR(J34/$J$18*100,"0.00")</f>
        <v>0</v>
      </c>
    </row>
    <row r="35" spans="1:11" ht="12.75" x14ac:dyDescent="0.2">
      <c r="A35" s="343">
        <v>2</v>
      </c>
      <c r="B35" s="344">
        <v>1</v>
      </c>
      <c r="C35" s="344">
        <v>1</v>
      </c>
      <c r="D35" s="344">
        <v>4</v>
      </c>
      <c r="E35" s="344"/>
      <c r="F35" s="259" t="s">
        <v>594</v>
      </c>
      <c r="G35" s="345">
        <f>G36</f>
        <v>17600000</v>
      </c>
      <c r="H35" s="345">
        <f>H36</f>
        <v>0</v>
      </c>
      <c r="I35" s="345">
        <f>I36</f>
        <v>0</v>
      </c>
      <c r="J35" s="345">
        <f>J36</f>
        <v>17600000</v>
      </c>
      <c r="K35" s="358">
        <f>K36</f>
        <v>3.7323836000506669</v>
      </c>
    </row>
    <row r="36" spans="1:11" ht="12.75" x14ac:dyDescent="0.2">
      <c r="A36" s="347">
        <v>2</v>
      </c>
      <c r="B36" s="348">
        <v>1</v>
      </c>
      <c r="C36" s="348">
        <v>1</v>
      </c>
      <c r="D36" s="348">
        <v>4</v>
      </c>
      <c r="E36" s="348" t="s">
        <v>574</v>
      </c>
      <c r="F36" s="260" t="s">
        <v>594</v>
      </c>
      <c r="G36" s="350">
        <v>17600000</v>
      </c>
      <c r="H36" s="350"/>
      <c r="I36" s="350"/>
      <c r="J36" s="351">
        <f>SUBTOTAL(9,G36:I36)</f>
        <v>17600000</v>
      </c>
      <c r="K36" s="352">
        <f>IFERROR(J36/$J$18*100,"0.00")</f>
        <v>3.7323836000506669</v>
      </c>
    </row>
    <row r="37" spans="1:11" ht="12.75" x14ac:dyDescent="0.2">
      <c r="A37" s="343">
        <v>2</v>
      </c>
      <c r="B37" s="344">
        <v>1</v>
      </c>
      <c r="C37" s="344">
        <v>1</v>
      </c>
      <c r="D37" s="344">
        <v>5</v>
      </c>
      <c r="E37" s="344"/>
      <c r="F37" s="259" t="s">
        <v>595</v>
      </c>
      <c r="G37" s="345">
        <f>SUM(G38:G41)</f>
        <v>0</v>
      </c>
      <c r="H37" s="345">
        <f>SUM(H38:H41)</f>
        <v>2000000</v>
      </c>
      <c r="I37" s="345">
        <f>SUM(I38:I41)</f>
        <v>0</v>
      </c>
      <c r="J37" s="345">
        <f>SUM(J38:J41)</f>
        <v>2000000</v>
      </c>
      <c r="K37" s="358">
        <f>SUM(K38:K41)</f>
        <v>0.42413450000575759</v>
      </c>
    </row>
    <row r="38" spans="1:11" ht="12.75" x14ac:dyDescent="0.2">
      <c r="A38" s="347">
        <v>2</v>
      </c>
      <c r="B38" s="348">
        <v>1</v>
      </c>
      <c r="C38" s="348">
        <v>1</v>
      </c>
      <c r="D38" s="348">
        <v>5</v>
      </c>
      <c r="E38" s="348" t="s">
        <v>574</v>
      </c>
      <c r="F38" s="261" t="s">
        <v>595</v>
      </c>
      <c r="G38" s="350"/>
      <c r="H38" s="350">
        <v>1000000</v>
      </c>
      <c r="I38" s="350"/>
      <c r="J38" s="351">
        <f>SUBTOTAL(9,G38:I38)</f>
        <v>1000000</v>
      </c>
      <c r="K38" s="352">
        <f>IFERROR(J38/$J$18*100,"0.00")</f>
        <v>0.21206725000287879</v>
      </c>
    </row>
    <row r="39" spans="1:11" ht="12.75" x14ac:dyDescent="0.2">
      <c r="A39" s="347">
        <v>2</v>
      </c>
      <c r="B39" s="348">
        <v>1</v>
      </c>
      <c r="C39" s="348">
        <v>1</v>
      </c>
      <c r="D39" s="348">
        <v>5</v>
      </c>
      <c r="E39" s="348" t="s">
        <v>576</v>
      </c>
      <c r="F39" s="260" t="s">
        <v>596</v>
      </c>
      <c r="G39" s="350"/>
      <c r="H39" s="350"/>
      <c r="I39" s="350"/>
      <c r="J39" s="351">
        <f>SUBTOTAL(9,G39:I39)</f>
        <v>0</v>
      </c>
      <c r="K39" s="352">
        <f>IFERROR(J39/$J$18*100,"0.00")</f>
        <v>0</v>
      </c>
    </row>
    <row r="40" spans="1:11" ht="12.75" x14ac:dyDescent="0.2">
      <c r="A40" s="347">
        <v>2</v>
      </c>
      <c r="B40" s="348">
        <v>1</v>
      </c>
      <c r="C40" s="348">
        <v>1</v>
      </c>
      <c r="D40" s="348">
        <v>5</v>
      </c>
      <c r="E40" s="348" t="s">
        <v>583</v>
      </c>
      <c r="F40" s="260" t="s">
        <v>597</v>
      </c>
      <c r="G40" s="350"/>
      <c r="H40" s="350">
        <v>0</v>
      </c>
      <c r="I40" s="350"/>
      <c r="J40" s="351">
        <f>SUBTOTAL(9,G40:I40)</f>
        <v>0</v>
      </c>
      <c r="K40" s="352">
        <f>IFERROR(J40/$J$18*100,"0.00")</f>
        <v>0</v>
      </c>
    </row>
    <row r="41" spans="1:11" ht="12.75" x14ac:dyDescent="0.2">
      <c r="A41" s="347">
        <v>2</v>
      </c>
      <c r="B41" s="348">
        <v>1</v>
      </c>
      <c r="C41" s="348">
        <v>1</v>
      </c>
      <c r="D41" s="348">
        <v>5</v>
      </c>
      <c r="E41" s="348" t="s">
        <v>598</v>
      </c>
      <c r="F41" s="260" t="s">
        <v>599</v>
      </c>
      <c r="G41" s="350"/>
      <c r="H41" s="350">
        <v>1000000</v>
      </c>
      <c r="I41" s="350"/>
      <c r="J41" s="351">
        <f>SUBTOTAL(9,G41:I41)</f>
        <v>1000000</v>
      </c>
      <c r="K41" s="352">
        <f>IFERROR(J41/$J$18*100,"0.00")</f>
        <v>0.21206725000287879</v>
      </c>
    </row>
    <row r="42" spans="1:11" ht="12.75" x14ac:dyDescent="0.2">
      <c r="A42" s="340">
        <v>2</v>
      </c>
      <c r="B42" s="341">
        <v>1</v>
      </c>
      <c r="C42" s="341">
        <v>2</v>
      </c>
      <c r="D42" s="341"/>
      <c r="E42" s="341"/>
      <c r="F42" s="258" t="s">
        <v>600</v>
      </c>
      <c r="G42" s="342">
        <f>+G43+G45</f>
        <v>2625000</v>
      </c>
      <c r="H42" s="342">
        <f>+H43+H45</f>
        <v>5000000</v>
      </c>
      <c r="I42" s="342">
        <f>+I43+I45</f>
        <v>0</v>
      </c>
      <c r="J42" s="342">
        <f>+J43+J45</f>
        <v>7625000</v>
      </c>
      <c r="K42" s="342">
        <f>+K43+K45</f>
        <v>1.617012781271951</v>
      </c>
    </row>
    <row r="43" spans="1:11" ht="12.75" x14ac:dyDescent="0.2">
      <c r="A43" s="343">
        <v>2</v>
      </c>
      <c r="B43" s="344">
        <v>1</v>
      </c>
      <c r="C43" s="344">
        <v>2</v>
      </c>
      <c r="D43" s="344">
        <v>1</v>
      </c>
      <c r="E43" s="344"/>
      <c r="F43" s="259" t="s">
        <v>601</v>
      </c>
      <c r="G43" s="345">
        <f>G44</f>
        <v>0</v>
      </c>
      <c r="H43" s="345">
        <f>H44</f>
        <v>0</v>
      </c>
      <c r="I43" s="345">
        <f>I44</f>
        <v>0</v>
      </c>
      <c r="J43" s="345">
        <f>J44</f>
        <v>0</v>
      </c>
      <c r="K43" s="358">
        <f>K44</f>
        <v>0</v>
      </c>
    </row>
    <row r="44" spans="1:11" ht="12.75" x14ac:dyDescent="0.2">
      <c r="A44" s="347">
        <v>2</v>
      </c>
      <c r="B44" s="348">
        <v>1</v>
      </c>
      <c r="C44" s="348">
        <v>2</v>
      </c>
      <c r="D44" s="348">
        <v>1</v>
      </c>
      <c r="E44" s="348" t="s">
        <v>574</v>
      </c>
      <c r="F44" s="260" t="s">
        <v>601</v>
      </c>
      <c r="G44" s="350"/>
      <c r="H44" s="350"/>
      <c r="I44" s="350"/>
      <c r="J44" s="351">
        <f>SUBTOTAL(9,G44:I44)</f>
        <v>0</v>
      </c>
      <c r="K44" s="352">
        <f>IFERROR(J44/$J$18*100,"0.00")</f>
        <v>0</v>
      </c>
    </row>
    <row r="45" spans="1:11" ht="12.75" x14ac:dyDescent="0.2">
      <c r="A45" s="343">
        <v>2</v>
      </c>
      <c r="B45" s="344">
        <v>1</v>
      </c>
      <c r="C45" s="344">
        <v>2</v>
      </c>
      <c r="D45" s="344">
        <v>2</v>
      </c>
      <c r="E45" s="344"/>
      <c r="F45" s="259" t="s">
        <v>602</v>
      </c>
      <c r="G45" s="345">
        <f>SUM(G46:G53)</f>
        <v>2625000</v>
      </c>
      <c r="H45" s="345">
        <f>SUM(H46:H53)</f>
        <v>5000000</v>
      </c>
      <c r="I45" s="345">
        <f>SUM(I46:I53)</f>
        <v>0</v>
      </c>
      <c r="J45" s="345">
        <f>SUM(J46:J53)</f>
        <v>7625000</v>
      </c>
      <c r="K45" s="358">
        <f>SUM(K46:K53)</f>
        <v>1.617012781271951</v>
      </c>
    </row>
    <row r="46" spans="1:11" ht="22.5" x14ac:dyDescent="0.2">
      <c r="A46" s="347">
        <v>2</v>
      </c>
      <c r="B46" s="348">
        <v>1</v>
      </c>
      <c r="C46" s="348">
        <v>2</v>
      </c>
      <c r="D46" s="348">
        <v>2</v>
      </c>
      <c r="E46" s="348" t="s">
        <v>583</v>
      </c>
      <c r="F46" s="262" t="s">
        <v>603</v>
      </c>
      <c r="G46" s="350"/>
      <c r="H46" s="350"/>
      <c r="I46" s="350"/>
      <c r="J46" s="351">
        <f t="shared" ref="J46:J53" si="2">SUBTOTAL(9,G46:I46)</f>
        <v>0</v>
      </c>
      <c r="K46" s="352">
        <f t="shared" ref="K46:K53" si="3">IFERROR(J46/$J$18*100,"0.00")</f>
        <v>0</v>
      </c>
    </row>
    <row r="47" spans="1:11" ht="12.75" x14ac:dyDescent="0.2">
      <c r="A47" s="347">
        <v>2</v>
      </c>
      <c r="B47" s="348">
        <v>1</v>
      </c>
      <c r="C47" s="348">
        <v>2</v>
      </c>
      <c r="D47" s="348">
        <v>2</v>
      </c>
      <c r="E47" s="348" t="s">
        <v>598</v>
      </c>
      <c r="F47" s="260" t="s">
        <v>604</v>
      </c>
      <c r="G47" s="350"/>
      <c r="H47" s="350"/>
      <c r="I47" s="350"/>
      <c r="J47" s="351">
        <f t="shared" si="2"/>
        <v>0</v>
      </c>
      <c r="K47" s="352">
        <f t="shared" si="3"/>
        <v>0</v>
      </c>
    </row>
    <row r="48" spans="1:11" ht="12.75" x14ac:dyDescent="0.2">
      <c r="A48" s="347">
        <v>2</v>
      </c>
      <c r="B48" s="348">
        <v>1</v>
      </c>
      <c r="C48" s="348">
        <v>2</v>
      </c>
      <c r="D48" s="348">
        <v>2</v>
      </c>
      <c r="E48" s="348" t="s">
        <v>578</v>
      </c>
      <c r="F48" s="260" t="s">
        <v>605</v>
      </c>
      <c r="G48" s="350">
        <v>1707000</v>
      </c>
      <c r="H48" s="350"/>
      <c r="I48" s="350"/>
      <c r="J48" s="351">
        <f t="shared" si="2"/>
        <v>1707000</v>
      </c>
      <c r="K48" s="352">
        <f t="shared" si="3"/>
        <v>0.36199879575491412</v>
      </c>
    </row>
    <row r="49" spans="1:11" ht="12.75" x14ac:dyDescent="0.2">
      <c r="A49" s="347">
        <v>2</v>
      </c>
      <c r="B49" s="348">
        <v>1</v>
      </c>
      <c r="C49" s="348">
        <v>2</v>
      </c>
      <c r="D49" s="348">
        <v>2</v>
      </c>
      <c r="E49" s="348" t="s">
        <v>580</v>
      </c>
      <c r="F49" s="260" t="s">
        <v>606</v>
      </c>
      <c r="G49" s="350"/>
      <c r="H49" s="350">
        <v>5000000</v>
      </c>
      <c r="I49" s="350"/>
      <c r="J49" s="351">
        <f t="shared" si="2"/>
        <v>5000000</v>
      </c>
      <c r="K49" s="352">
        <f t="shared" si="3"/>
        <v>1.060336250014394</v>
      </c>
    </row>
    <row r="50" spans="1:11" ht="12.75" x14ac:dyDescent="0.2">
      <c r="A50" s="347">
        <v>2</v>
      </c>
      <c r="B50" s="348">
        <v>1</v>
      </c>
      <c r="C50" s="348">
        <v>2</v>
      </c>
      <c r="D50" s="348">
        <v>2</v>
      </c>
      <c r="E50" s="348" t="s">
        <v>607</v>
      </c>
      <c r="F50" s="260" t="s">
        <v>608</v>
      </c>
      <c r="G50" s="350"/>
      <c r="H50" s="350"/>
      <c r="I50" s="350"/>
      <c r="J50" s="351">
        <f t="shared" si="2"/>
        <v>0</v>
      </c>
      <c r="K50" s="352">
        <f t="shared" si="3"/>
        <v>0</v>
      </c>
    </row>
    <row r="51" spans="1:11" ht="12.75" x14ac:dyDescent="0.2">
      <c r="A51" s="347">
        <v>2</v>
      </c>
      <c r="B51" s="348">
        <v>1</v>
      </c>
      <c r="C51" s="348">
        <v>2</v>
      </c>
      <c r="D51" s="348">
        <v>2</v>
      </c>
      <c r="E51" s="348" t="s">
        <v>587</v>
      </c>
      <c r="F51" s="260" t="s">
        <v>609</v>
      </c>
      <c r="G51" s="350">
        <v>918000</v>
      </c>
      <c r="H51" s="350"/>
      <c r="I51" s="350"/>
      <c r="J51" s="351">
        <f t="shared" si="2"/>
        <v>918000</v>
      </c>
      <c r="K51" s="352">
        <f t="shared" si="3"/>
        <v>0.19467773550264275</v>
      </c>
    </row>
    <row r="52" spans="1:11" ht="12.75" x14ac:dyDescent="0.2">
      <c r="A52" s="347">
        <v>2</v>
      </c>
      <c r="B52" s="348">
        <v>1</v>
      </c>
      <c r="C52" s="348">
        <v>2</v>
      </c>
      <c r="D52" s="348">
        <v>2</v>
      </c>
      <c r="E52" s="348" t="s">
        <v>589</v>
      </c>
      <c r="F52" s="260" t="s">
        <v>610</v>
      </c>
      <c r="G52" s="350"/>
      <c r="H52" s="350"/>
      <c r="I52" s="350"/>
      <c r="J52" s="351">
        <f t="shared" si="2"/>
        <v>0</v>
      </c>
      <c r="K52" s="352">
        <f t="shared" si="3"/>
        <v>0</v>
      </c>
    </row>
    <row r="53" spans="1:11" ht="12.75" x14ac:dyDescent="0.2">
      <c r="A53" s="347">
        <v>2</v>
      </c>
      <c r="B53" s="348">
        <v>1</v>
      </c>
      <c r="C53" s="348">
        <v>2</v>
      </c>
      <c r="D53" s="348">
        <v>2</v>
      </c>
      <c r="E53" s="348" t="s">
        <v>611</v>
      </c>
      <c r="F53" s="262" t="s">
        <v>612</v>
      </c>
      <c r="G53" s="350"/>
      <c r="H53" s="350"/>
      <c r="I53" s="350"/>
      <c r="J53" s="351">
        <f t="shared" si="2"/>
        <v>0</v>
      </c>
      <c r="K53" s="352">
        <f t="shared" si="3"/>
        <v>0</v>
      </c>
    </row>
    <row r="54" spans="1:11" ht="12.75" x14ac:dyDescent="0.2">
      <c r="A54" s="340">
        <v>2</v>
      </c>
      <c r="B54" s="341">
        <v>1</v>
      </c>
      <c r="C54" s="341">
        <v>3</v>
      </c>
      <c r="D54" s="341"/>
      <c r="E54" s="341"/>
      <c r="F54" s="258" t="s">
        <v>613</v>
      </c>
      <c r="G54" s="342">
        <f>+G55</f>
        <v>0</v>
      </c>
      <c r="H54" s="342">
        <f>+H55</f>
        <v>0</v>
      </c>
      <c r="I54" s="342">
        <f>+I55</f>
        <v>0</v>
      </c>
      <c r="J54" s="342">
        <f>+J55</f>
        <v>0</v>
      </c>
      <c r="K54" s="342">
        <f>+K55</f>
        <v>0</v>
      </c>
    </row>
    <row r="55" spans="1:11" ht="12.75" x14ac:dyDescent="0.2">
      <c r="A55" s="343">
        <v>2</v>
      </c>
      <c r="B55" s="344">
        <v>1</v>
      </c>
      <c r="C55" s="344">
        <v>3</v>
      </c>
      <c r="D55" s="344">
        <v>2</v>
      </c>
      <c r="E55" s="344"/>
      <c r="F55" s="355" t="s">
        <v>614</v>
      </c>
      <c r="G55" s="345">
        <f>SUM(G56:G57)</f>
        <v>0</v>
      </c>
      <c r="H55" s="345">
        <f>SUM(H56:H57)</f>
        <v>0</v>
      </c>
      <c r="I55" s="345">
        <f>SUM(I56:I57)</f>
        <v>0</v>
      </c>
      <c r="J55" s="345">
        <f>SUM(J56:J57)</f>
        <v>0</v>
      </c>
      <c r="K55" s="358">
        <f>SUM(K56:K57)</f>
        <v>0</v>
      </c>
    </row>
    <row r="56" spans="1:11" ht="12.75" x14ac:dyDescent="0.2">
      <c r="A56" s="356">
        <v>2</v>
      </c>
      <c r="B56" s="348">
        <v>1</v>
      </c>
      <c r="C56" s="348">
        <v>3</v>
      </c>
      <c r="D56" s="348">
        <v>2</v>
      </c>
      <c r="E56" s="348" t="s">
        <v>574</v>
      </c>
      <c r="F56" s="263" t="s">
        <v>615</v>
      </c>
      <c r="G56" s="350"/>
      <c r="H56" s="350"/>
      <c r="I56" s="350"/>
      <c r="J56" s="351">
        <f>SUBTOTAL(9,G56:I56)</f>
        <v>0</v>
      </c>
      <c r="K56" s="352">
        <f>IFERROR(J56/$J$18*100,"0.00")</f>
        <v>0</v>
      </c>
    </row>
    <row r="57" spans="1:11" ht="12.75" x14ac:dyDescent="0.2">
      <c r="A57" s="356">
        <v>2</v>
      </c>
      <c r="B57" s="348">
        <v>1</v>
      </c>
      <c r="C57" s="348">
        <v>3</v>
      </c>
      <c r="D57" s="348">
        <v>2</v>
      </c>
      <c r="E57" s="348" t="s">
        <v>576</v>
      </c>
      <c r="F57" s="263" t="s">
        <v>616</v>
      </c>
      <c r="G57" s="350"/>
      <c r="H57" s="350"/>
      <c r="I57" s="350"/>
      <c r="J57" s="351">
        <f>SUBTOTAL(9,G57:I57)</f>
        <v>0</v>
      </c>
      <c r="K57" s="352">
        <f>IFERROR(J57/$J$18*100,"0.00")</f>
        <v>0</v>
      </c>
    </row>
    <row r="58" spans="1:11" ht="12.75" x14ac:dyDescent="0.2">
      <c r="A58" s="340">
        <v>2</v>
      </c>
      <c r="B58" s="341">
        <v>1</v>
      </c>
      <c r="C58" s="341">
        <v>5</v>
      </c>
      <c r="D58" s="341"/>
      <c r="E58" s="341"/>
      <c r="F58" s="258" t="s">
        <v>617</v>
      </c>
      <c r="G58" s="342">
        <f>G59+G61+G63+G65</f>
        <v>34363718</v>
      </c>
      <c r="H58" s="342">
        <f>H59+H61+H63+H65</f>
        <v>0</v>
      </c>
      <c r="I58" s="342">
        <f>I59+I61+I63+I65</f>
        <v>0</v>
      </c>
      <c r="J58" s="342">
        <f>J59+J61+J63+J65</f>
        <v>34363718</v>
      </c>
      <c r="K58" s="361">
        <f>K59+K61+K63+K65</f>
        <v>7.2874191761344278</v>
      </c>
    </row>
    <row r="59" spans="1:11" ht="12.75" x14ac:dyDescent="0.2">
      <c r="A59" s="343">
        <v>2</v>
      </c>
      <c r="B59" s="344">
        <v>1</v>
      </c>
      <c r="C59" s="344">
        <v>5</v>
      </c>
      <c r="D59" s="344">
        <v>1</v>
      </c>
      <c r="E59" s="344"/>
      <c r="F59" s="259" t="s">
        <v>618</v>
      </c>
      <c r="G59" s="345">
        <f>G60</f>
        <v>15884096</v>
      </c>
      <c r="H59" s="345">
        <f>H60</f>
        <v>0</v>
      </c>
      <c r="I59" s="345">
        <f>I60</f>
        <v>0</v>
      </c>
      <c r="J59" s="345">
        <f>J60</f>
        <v>15884096</v>
      </c>
      <c r="K59" s="358">
        <f>K60</f>
        <v>3.3684965575017274</v>
      </c>
    </row>
    <row r="60" spans="1:11" ht="12.75" x14ac:dyDescent="0.2">
      <c r="A60" s="347">
        <v>2</v>
      </c>
      <c r="B60" s="348">
        <v>1</v>
      </c>
      <c r="C60" s="348">
        <v>5</v>
      </c>
      <c r="D60" s="348">
        <v>1</v>
      </c>
      <c r="E60" s="348" t="s">
        <v>574</v>
      </c>
      <c r="F60" s="260" t="s">
        <v>618</v>
      </c>
      <c r="G60" s="350">
        <v>15884096</v>
      </c>
      <c r="H60" s="350"/>
      <c r="I60" s="350"/>
      <c r="J60" s="351">
        <f>SUBTOTAL(9,G60:I60)</f>
        <v>15884096</v>
      </c>
      <c r="K60" s="352">
        <f>IFERROR(J60/$J$18*100,"0.00")</f>
        <v>3.3684965575017274</v>
      </c>
    </row>
    <row r="61" spans="1:11" ht="12.75" x14ac:dyDescent="0.2">
      <c r="A61" s="343">
        <v>2</v>
      </c>
      <c r="B61" s="344">
        <v>1</v>
      </c>
      <c r="C61" s="344">
        <v>5</v>
      </c>
      <c r="D61" s="344">
        <v>2</v>
      </c>
      <c r="E61" s="344"/>
      <c r="F61" s="355" t="s">
        <v>619</v>
      </c>
      <c r="G61" s="345">
        <f>G62</f>
        <v>15872790</v>
      </c>
      <c r="H61" s="345">
        <f>H62</f>
        <v>0</v>
      </c>
      <c r="I61" s="345">
        <f>I62</f>
        <v>0</v>
      </c>
      <c r="J61" s="345">
        <f>J62</f>
        <v>15872790</v>
      </c>
      <c r="K61" s="358">
        <f>K62</f>
        <v>3.366098925173195</v>
      </c>
    </row>
    <row r="62" spans="1:11" ht="12.75" x14ac:dyDescent="0.2">
      <c r="A62" s="347">
        <v>2</v>
      </c>
      <c r="B62" s="348">
        <v>1</v>
      </c>
      <c r="C62" s="348">
        <v>5</v>
      </c>
      <c r="D62" s="348">
        <v>2</v>
      </c>
      <c r="E62" s="348" t="s">
        <v>574</v>
      </c>
      <c r="F62" s="260" t="s">
        <v>619</v>
      </c>
      <c r="G62" s="350">
        <v>15872790</v>
      </c>
      <c r="H62" s="350"/>
      <c r="I62" s="350"/>
      <c r="J62" s="351">
        <f>SUBTOTAL(9,G62:I62)</f>
        <v>15872790</v>
      </c>
      <c r="K62" s="352">
        <f>IFERROR(J62/$J$18*100,"0.00")</f>
        <v>3.366098925173195</v>
      </c>
    </row>
    <row r="63" spans="1:11" ht="12.75" x14ac:dyDescent="0.2">
      <c r="A63" s="343">
        <v>2</v>
      </c>
      <c r="B63" s="344">
        <v>1</v>
      </c>
      <c r="C63" s="344">
        <v>5</v>
      </c>
      <c r="D63" s="344">
        <v>3</v>
      </c>
      <c r="E63" s="344"/>
      <c r="F63" s="355" t="s">
        <v>621</v>
      </c>
      <c r="G63" s="345">
        <f>G64</f>
        <v>2606832</v>
      </c>
      <c r="H63" s="345">
        <f>H64</f>
        <v>0</v>
      </c>
      <c r="I63" s="345">
        <f>I64</f>
        <v>0</v>
      </c>
      <c r="J63" s="345">
        <f>J64</f>
        <v>2606832</v>
      </c>
      <c r="K63" s="358">
        <f>K64</f>
        <v>0.55282369345950455</v>
      </c>
    </row>
    <row r="64" spans="1:11" ht="12.75" x14ac:dyDescent="0.2">
      <c r="A64" s="347">
        <v>2</v>
      </c>
      <c r="B64" s="348">
        <v>1</v>
      </c>
      <c r="C64" s="348">
        <v>5</v>
      </c>
      <c r="D64" s="348">
        <v>3</v>
      </c>
      <c r="E64" s="348" t="s">
        <v>574</v>
      </c>
      <c r="F64" s="260" t="s">
        <v>621</v>
      </c>
      <c r="G64" s="350">
        <v>2606832</v>
      </c>
      <c r="H64" s="350"/>
      <c r="I64" s="350"/>
      <c r="J64" s="351">
        <f>SUBTOTAL(9,G64:I64)</f>
        <v>2606832</v>
      </c>
      <c r="K64" s="352">
        <f>IFERROR(J64/$J$18*100,"0.00")</f>
        <v>0.55282369345950455</v>
      </c>
    </row>
    <row r="65" spans="1:11" ht="12.75" x14ac:dyDescent="0.2">
      <c r="A65" s="343">
        <v>2</v>
      </c>
      <c r="B65" s="344">
        <v>1</v>
      </c>
      <c r="C65" s="344">
        <v>5</v>
      </c>
      <c r="D65" s="344">
        <v>4</v>
      </c>
      <c r="E65" s="344"/>
      <c r="F65" s="355" t="s">
        <v>622</v>
      </c>
      <c r="G65" s="345">
        <f>G66</f>
        <v>0</v>
      </c>
      <c r="H65" s="345">
        <f>H66</f>
        <v>0</v>
      </c>
      <c r="I65" s="345">
        <f>I66</f>
        <v>0</v>
      </c>
      <c r="J65" s="345">
        <f>J66</f>
        <v>0</v>
      </c>
      <c r="K65" s="358">
        <f>K66</f>
        <v>0</v>
      </c>
    </row>
    <row r="66" spans="1:11" ht="12.75" x14ac:dyDescent="0.2">
      <c r="A66" s="347">
        <v>2</v>
      </c>
      <c r="B66" s="348">
        <v>1</v>
      </c>
      <c r="C66" s="348">
        <v>5</v>
      </c>
      <c r="D66" s="348">
        <v>4</v>
      </c>
      <c r="E66" s="348" t="s">
        <v>574</v>
      </c>
      <c r="F66" s="260" t="s">
        <v>622</v>
      </c>
      <c r="G66" s="350"/>
      <c r="H66" s="350"/>
      <c r="I66" s="350"/>
      <c r="J66" s="351">
        <f>SUBTOTAL(9,G66:I66)</f>
        <v>0</v>
      </c>
      <c r="K66" s="352">
        <f>IFERROR(J66/$J$18*100,"0.00")</f>
        <v>0</v>
      </c>
    </row>
    <row r="67" spans="1:11" ht="12.75" x14ac:dyDescent="0.2">
      <c r="A67" s="336">
        <v>2</v>
      </c>
      <c r="B67" s="337">
        <v>2</v>
      </c>
      <c r="C67" s="338"/>
      <c r="D67" s="338"/>
      <c r="E67" s="338"/>
      <c r="F67" s="257" t="s">
        <v>623</v>
      </c>
      <c r="G67" s="339">
        <f>+G68+G82+G87+G92+G99+G116+G125+G143</f>
        <v>776348</v>
      </c>
      <c r="H67" s="339">
        <f>+H68+H82+H87+H92+H99+H116+H125+H143</f>
        <v>14150000</v>
      </c>
      <c r="I67" s="339">
        <f>+I68+I82+I87+I92+I99+I116+I125+I143</f>
        <v>0</v>
      </c>
      <c r="J67" s="339">
        <f>+J68+J82+J87+J92+J99+J116+J125+J143</f>
        <v>14926348</v>
      </c>
      <c r="K67" s="365">
        <f>+K68+K82+K87+K92+K99+K116+K125+K143</f>
        <v>3.16538957294597</v>
      </c>
    </row>
    <row r="68" spans="1:11" ht="12.75" x14ac:dyDescent="0.2">
      <c r="A68" s="340">
        <v>2</v>
      </c>
      <c r="B68" s="341">
        <v>2</v>
      </c>
      <c r="C68" s="341">
        <v>1</v>
      </c>
      <c r="D68" s="341"/>
      <c r="E68" s="341"/>
      <c r="F68" s="258" t="s">
        <v>624</v>
      </c>
      <c r="G68" s="342">
        <f>+G69+G71+G73+G75+G78+G80</f>
        <v>0</v>
      </c>
      <c r="H68" s="342">
        <f>+H69+H71+H73+H75+H78+H80</f>
        <v>4500000</v>
      </c>
      <c r="I68" s="342">
        <f>+I69+I71+I73+I75+I78+I80</f>
        <v>0</v>
      </c>
      <c r="J68" s="342">
        <f>+J69+J71+J73+J75+J78+J80</f>
        <v>4500000</v>
      </c>
      <c r="K68" s="342">
        <f>+K69+K71+K73+K75+K78+K80</f>
        <v>0.95430262501295471</v>
      </c>
    </row>
    <row r="69" spans="1:11" ht="12.75" x14ac:dyDescent="0.2">
      <c r="A69" s="343">
        <v>2</v>
      </c>
      <c r="B69" s="344">
        <v>2</v>
      </c>
      <c r="C69" s="344">
        <v>1</v>
      </c>
      <c r="D69" s="344">
        <v>2</v>
      </c>
      <c r="E69" s="344"/>
      <c r="F69" s="259" t="s">
        <v>625</v>
      </c>
      <c r="G69" s="345">
        <f>G70</f>
        <v>0</v>
      </c>
      <c r="H69" s="345">
        <f>H70</f>
        <v>0</v>
      </c>
      <c r="I69" s="345">
        <f>I70</f>
        <v>0</v>
      </c>
      <c r="J69" s="345">
        <f>J70</f>
        <v>0</v>
      </c>
      <c r="K69" s="358">
        <f>K70</f>
        <v>0</v>
      </c>
    </row>
    <row r="70" spans="1:11" ht="12.75" x14ac:dyDescent="0.2">
      <c r="A70" s="356">
        <v>2</v>
      </c>
      <c r="B70" s="348">
        <v>2</v>
      </c>
      <c r="C70" s="348">
        <v>1</v>
      </c>
      <c r="D70" s="348">
        <v>2</v>
      </c>
      <c r="E70" s="348" t="s">
        <v>574</v>
      </c>
      <c r="F70" s="263" t="s">
        <v>625</v>
      </c>
      <c r="G70" s="350"/>
      <c r="H70" s="350">
        <v>0</v>
      </c>
      <c r="I70" s="350"/>
      <c r="J70" s="351">
        <f>SUBTOTAL(9,G70:I70)</f>
        <v>0</v>
      </c>
      <c r="K70" s="352">
        <f>IFERROR(J70/$J$18*100,"0.00")</f>
        <v>0</v>
      </c>
    </row>
    <row r="71" spans="1:11" ht="12.75" x14ac:dyDescent="0.2">
      <c r="A71" s="343">
        <v>2</v>
      </c>
      <c r="B71" s="344">
        <v>2</v>
      </c>
      <c r="C71" s="344">
        <v>1</v>
      </c>
      <c r="D71" s="344">
        <v>3</v>
      </c>
      <c r="E71" s="344"/>
      <c r="F71" s="259" t="s">
        <v>626</v>
      </c>
      <c r="G71" s="345">
        <f>G72</f>
        <v>0</v>
      </c>
      <c r="H71" s="345">
        <f>H72</f>
        <v>1300000</v>
      </c>
      <c r="I71" s="345">
        <f>I72</f>
        <v>0</v>
      </c>
      <c r="J71" s="345">
        <f>J72</f>
        <v>1300000</v>
      </c>
      <c r="K71" s="358">
        <f>K72</f>
        <v>0.27568742500374249</v>
      </c>
    </row>
    <row r="72" spans="1:11" ht="12.75" x14ac:dyDescent="0.2">
      <c r="A72" s="347">
        <v>2</v>
      </c>
      <c r="B72" s="348">
        <v>2</v>
      </c>
      <c r="C72" s="348">
        <v>1</v>
      </c>
      <c r="D72" s="348">
        <v>3</v>
      </c>
      <c r="E72" s="348" t="s">
        <v>574</v>
      </c>
      <c r="F72" s="260" t="s">
        <v>626</v>
      </c>
      <c r="G72" s="350"/>
      <c r="H72" s="350">
        <v>1300000</v>
      </c>
      <c r="I72" s="350"/>
      <c r="J72" s="351">
        <f>SUBTOTAL(9,G72:I72)</f>
        <v>1300000</v>
      </c>
      <c r="K72" s="352">
        <f>IFERROR(J72/$J$18*100,"0.00")</f>
        <v>0.27568742500374249</v>
      </c>
    </row>
    <row r="73" spans="1:11" ht="12.75" x14ac:dyDescent="0.2">
      <c r="A73" s="343">
        <v>2</v>
      </c>
      <c r="B73" s="344">
        <v>2</v>
      </c>
      <c r="C73" s="344">
        <v>1</v>
      </c>
      <c r="D73" s="344">
        <v>5</v>
      </c>
      <c r="E73" s="344"/>
      <c r="F73" s="259" t="s">
        <v>627</v>
      </c>
      <c r="G73" s="345">
        <f>G74</f>
        <v>0</v>
      </c>
      <c r="H73" s="345">
        <f>H74</f>
        <v>1300000</v>
      </c>
      <c r="I73" s="345">
        <f>I74</f>
        <v>0</v>
      </c>
      <c r="J73" s="345">
        <f>J74</f>
        <v>1300000</v>
      </c>
      <c r="K73" s="358">
        <f>K74</f>
        <v>0.27568742500374249</v>
      </c>
    </row>
    <row r="74" spans="1:11" ht="12.75" x14ac:dyDescent="0.2">
      <c r="A74" s="356">
        <v>2</v>
      </c>
      <c r="B74" s="348">
        <v>2</v>
      </c>
      <c r="C74" s="348">
        <v>1</v>
      </c>
      <c r="D74" s="348">
        <v>5</v>
      </c>
      <c r="E74" s="348" t="s">
        <v>574</v>
      </c>
      <c r="F74" s="263" t="s">
        <v>627</v>
      </c>
      <c r="G74" s="350"/>
      <c r="H74" s="350">
        <v>1300000</v>
      </c>
      <c r="I74" s="350"/>
      <c r="J74" s="351">
        <f>SUBTOTAL(9,G74:I74)</f>
        <v>1300000</v>
      </c>
      <c r="K74" s="352">
        <f>IFERROR(J74/$J$18*100,"0.00")</f>
        <v>0.27568742500374249</v>
      </c>
    </row>
    <row r="75" spans="1:11" ht="12.75" x14ac:dyDescent="0.2">
      <c r="A75" s="343">
        <v>2</v>
      </c>
      <c r="B75" s="344">
        <v>2</v>
      </c>
      <c r="C75" s="344">
        <v>1</v>
      </c>
      <c r="D75" s="344">
        <v>6</v>
      </c>
      <c r="E75" s="344"/>
      <c r="F75" s="259" t="s">
        <v>628</v>
      </c>
      <c r="G75" s="345">
        <f>G76+G77</f>
        <v>0</v>
      </c>
      <c r="H75" s="345">
        <f>H76+H77</f>
        <v>0</v>
      </c>
      <c r="I75" s="345">
        <f>I76+I77</f>
        <v>0</v>
      </c>
      <c r="J75" s="345">
        <f>J76+J77</f>
        <v>0</v>
      </c>
      <c r="K75" s="358">
        <f>K76+K77</f>
        <v>0</v>
      </c>
    </row>
    <row r="76" spans="1:11" ht="12.75" x14ac:dyDescent="0.2">
      <c r="A76" s="356">
        <v>2</v>
      </c>
      <c r="B76" s="348">
        <v>2</v>
      </c>
      <c r="C76" s="348">
        <v>1</v>
      </c>
      <c r="D76" s="348">
        <v>6</v>
      </c>
      <c r="E76" s="348" t="s">
        <v>574</v>
      </c>
      <c r="F76" s="263" t="s">
        <v>629</v>
      </c>
      <c r="G76" s="364"/>
      <c r="H76" s="364"/>
      <c r="I76" s="364"/>
      <c r="J76" s="351">
        <f>SUBTOTAL(9,G76:I76)</f>
        <v>0</v>
      </c>
      <c r="K76" s="352">
        <f>IFERROR(J76/$J$18*100,"0.00")</f>
        <v>0</v>
      </c>
    </row>
    <row r="77" spans="1:11" ht="12.75" x14ac:dyDescent="0.2">
      <c r="A77" s="356">
        <v>2</v>
      </c>
      <c r="B77" s="348">
        <v>2</v>
      </c>
      <c r="C77" s="348">
        <v>1</v>
      </c>
      <c r="D77" s="348">
        <v>6</v>
      </c>
      <c r="E77" s="348" t="s">
        <v>576</v>
      </c>
      <c r="F77" s="263" t="s">
        <v>630</v>
      </c>
      <c r="G77" s="364"/>
      <c r="H77" s="364"/>
      <c r="I77" s="364"/>
      <c r="J77" s="351">
        <f>SUBTOTAL(9,G77:I77)</f>
        <v>0</v>
      </c>
      <c r="K77" s="352">
        <f>IFERROR(J77/$J$18*100,"0.00")</f>
        <v>0</v>
      </c>
    </row>
    <row r="78" spans="1:11" ht="12.75" x14ac:dyDescent="0.2">
      <c r="A78" s="343">
        <v>2</v>
      </c>
      <c r="B78" s="344">
        <v>2</v>
      </c>
      <c r="C78" s="344">
        <v>1</v>
      </c>
      <c r="D78" s="344">
        <v>7</v>
      </c>
      <c r="E78" s="344"/>
      <c r="F78" s="259" t="s">
        <v>631</v>
      </c>
      <c r="G78" s="345">
        <f>G79</f>
        <v>0</v>
      </c>
      <c r="H78" s="345">
        <f>H79</f>
        <v>1200000</v>
      </c>
      <c r="I78" s="345">
        <f>I79</f>
        <v>0</v>
      </c>
      <c r="J78" s="345">
        <f>J79</f>
        <v>1200000</v>
      </c>
      <c r="K78" s="358">
        <f>K79</f>
        <v>0.25448070000345457</v>
      </c>
    </row>
    <row r="79" spans="1:11" ht="12.75" x14ac:dyDescent="0.2">
      <c r="A79" s="356">
        <v>2</v>
      </c>
      <c r="B79" s="348">
        <v>2</v>
      </c>
      <c r="C79" s="348">
        <v>1</v>
      </c>
      <c r="D79" s="348">
        <v>7</v>
      </c>
      <c r="E79" s="348" t="s">
        <v>574</v>
      </c>
      <c r="F79" s="263" t="s">
        <v>631</v>
      </c>
      <c r="G79" s="350"/>
      <c r="H79" s="350">
        <v>1200000</v>
      </c>
      <c r="I79" s="350"/>
      <c r="J79" s="351">
        <f>SUBTOTAL(9,G79:I79)</f>
        <v>1200000</v>
      </c>
      <c r="K79" s="352">
        <f>IFERROR(J79/$J$18*100,"0.00")</f>
        <v>0.25448070000345457</v>
      </c>
    </row>
    <row r="80" spans="1:11" ht="12.75" x14ac:dyDescent="0.2">
      <c r="A80" s="343">
        <v>2</v>
      </c>
      <c r="B80" s="344">
        <v>2</v>
      </c>
      <c r="C80" s="344">
        <v>1</v>
      </c>
      <c r="D80" s="344">
        <v>8</v>
      </c>
      <c r="E80" s="344"/>
      <c r="F80" s="259" t="s">
        <v>632</v>
      </c>
      <c r="G80" s="345">
        <f>G81</f>
        <v>0</v>
      </c>
      <c r="H80" s="345">
        <f>H81</f>
        <v>700000</v>
      </c>
      <c r="I80" s="345">
        <f>I81</f>
        <v>0</v>
      </c>
      <c r="J80" s="345">
        <f>J81</f>
        <v>700000</v>
      </c>
      <c r="K80" s="358">
        <f>K81</f>
        <v>0.14844707500201518</v>
      </c>
    </row>
    <row r="81" spans="1:11" ht="12.75" x14ac:dyDescent="0.2">
      <c r="A81" s="347">
        <v>2</v>
      </c>
      <c r="B81" s="348">
        <v>2</v>
      </c>
      <c r="C81" s="348">
        <v>1</v>
      </c>
      <c r="D81" s="348">
        <v>8</v>
      </c>
      <c r="E81" s="348" t="s">
        <v>574</v>
      </c>
      <c r="F81" s="260" t="s">
        <v>632</v>
      </c>
      <c r="G81" s="350"/>
      <c r="H81" s="350">
        <v>700000</v>
      </c>
      <c r="I81" s="350"/>
      <c r="J81" s="351">
        <f>SUBTOTAL(9,G81:I81)</f>
        <v>700000</v>
      </c>
      <c r="K81" s="352">
        <f>IFERROR(J81/$J$18*100,"0.00")</f>
        <v>0.14844707500201518</v>
      </c>
    </row>
    <row r="82" spans="1:11" ht="12.75" x14ac:dyDescent="0.2">
      <c r="A82" s="340">
        <v>2</v>
      </c>
      <c r="B82" s="341">
        <v>2</v>
      </c>
      <c r="C82" s="341">
        <v>2</v>
      </c>
      <c r="D82" s="341"/>
      <c r="E82" s="341"/>
      <c r="F82" s="258" t="s">
        <v>633</v>
      </c>
      <c r="G82" s="342">
        <f>+G83+G85</f>
        <v>0</v>
      </c>
      <c r="H82" s="342">
        <f>+H83+H85</f>
        <v>0</v>
      </c>
      <c r="I82" s="342">
        <f>+I83+I85</f>
        <v>0</v>
      </c>
      <c r="J82" s="342">
        <f>+J83+J85</f>
        <v>0</v>
      </c>
      <c r="K82" s="361">
        <f>+K83+K85</f>
        <v>0</v>
      </c>
    </row>
    <row r="83" spans="1:11" ht="12.75" x14ac:dyDescent="0.2">
      <c r="A83" s="343">
        <v>2</v>
      </c>
      <c r="B83" s="344">
        <v>2</v>
      </c>
      <c r="C83" s="344">
        <v>2</v>
      </c>
      <c r="D83" s="344">
        <v>1</v>
      </c>
      <c r="E83" s="344"/>
      <c r="F83" s="259" t="s">
        <v>634</v>
      </c>
      <c r="G83" s="345">
        <f>G84</f>
        <v>0</v>
      </c>
      <c r="H83" s="345">
        <f>H84</f>
        <v>0</v>
      </c>
      <c r="I83" s="345">
        <f>I84</f>
        <v>0</v>
      </c>
      <c r="J83" s="345">
        <f>J84</f>
        <v>0</v>
      </c>
      <c r="K83" s="358">
        <f>K84</f>
        <v>0</v>
      </c>
    </row>
    <row r="84" spans="1:11" ht="12.75" x14ac:dyDescent="0.2">
      <c r="A84" s="347">
        <v>2</v>
      </c>
      <c r="B84" s="348">
        <v>2</v>
      </c>
      <c r="C84" s="348">
        <v>2</v>
      </c>
      <c r="D84" s="348">
        <v>1</v>
      </c>
      <c r="E84" s="348" t="s">
        <v>574</v>
      </c>
      <c r="F84" s="260" t="s">
        <v>634</v>
      </c>
      <c r="G84" s="350"/>
      <c r="H84" s="350">
        <v>0</v>
      </c>
      <c r="I84" s="350"/>
      <c r="J84" s="351">
        <f>SUBTOTAL(9,G84:I84)</f>
        <v>0</v>
      </c>
      <c r="K84" s="352">
        <f>IFERROR(J84/$J$18*100,"0.00")</f>
        <v>0</v>
      </c>
    </row>
    <row r="85" spans="1:11" ht="12.75" x14ac:dyDescent="0.2">
      <c r="A85" s="343">
        <v>2</v>
      </c>
      <c r="B85" s="344">
        <v>2</v>
      </c>
      <c r="C85" s="344">
        <v>2</v>
      </c>
      <c r="D85" s="344">
        <v>2</v>
      </c>
      <c r="E85" s="344"/>
      <c r="F85" s="259" t="s">
        <v>635</v>
      </c>
      <c r="G85" s="345">
        <f>G86</f>
        <v>0</v>
      </c>
      <c r="H85" s="345">
        <f>H86</f>
        <v>0</v>
      </c>
      <c r="I85" s="345">
        <f>I86</f>
        <v>0</v>
      </c>
      <c r="J85" s="345">
        <f>J86</f>
        <v>0</v>
      </c>
      <c r="K85" s="358">
        <f>K86</f>
        <v>0</v>
      </c>
    </row>
    <row r="86" spans="1:11" ht="12.75" x14ac:dyDescent="0.2">
      <c r="A86" s="347">
        <v>2</v>
      </c>
      <c r="B86" s="348">
        <v>2</v>
      </c>
      <c r="C86" s="348">
        <v>2</v>
      </c>
      <c r="D86" s="348">
        <v>2</v>
      </c>
      <c r="E86" s="348" t="s">
        <v>574</v>
      </c>
      <c r="F86" s="260" t="s">
        <v>635</v>
      </c>
      <c r="G86" s="350"/>
      <c r="H86" s="350"/>
      <c r="I86" s="350"/>
      <c r="J86" s="351">
        <f>SUBTOTAL(9,G86:I86)</f>
        <v>0</v>
      </c>
      <c r="K86" s="352">
        <f>IFERROR(J86/$J$18*100,"0.00")</f>
        <v>0</v>
      </c>
    </row>
    <row r="87" spans="1:11" ht="12.75" x14ac:dyDescent="0.2">
      <c r="A87" s="340">
        <v>2</v>
      </c>
      <c r="B87" s="341">
        <v>2</v>
      </c>
      <c r="C87" s="341">
        <v>3</v>
      </c>
      <c r="D87" s="341"/>
      <c r="E87" s="341"/>
      <c r="F87" s="258" t="s">
        <v>636</v>
      </c>
      <c r="G87" s="342">
        <f>+G88+G90</f>
        <v>0</v>
      </c>
      <c r="H87" s="342">
        <f>+H88+H90</f>
        <v>1200000</v>
      </c>
      <c r="I87" s="342">
        <f>+I88+I90</f>
        <v>0</v>
      </c>
      <c r="J87" s="342">
        <f>+J88+J90</f>
        <v>1200000</v>
      </c>
      <c r="K87" s="361">
        <f>+K88+K90</f>
        <v>0.25448070000345457</v>
      </c>
    </row>
    <row r="88" spans="1:11" ht="12.75" x14ac:dyDescent="0.2">
      <c r="A88" s="343">
        <v>2</v>
      </c>
      <c r="B88" s="344">
        <v>2</v>
      </c>
      <c r="C88" s="344">
        <v>3</v>
      </c>
      <c r="D88" s="344">
        <v>1</v>
      </c>
      <c r="E88" s="344"/>
      <c r="F88" s="259" t="s">
        <v>637</v>
      </c>
      <c r="G88" s="345">
        <f>G89</f>
        <v>0</v>
      </c>
      <c r="H88" s="345">
        <f>H89</f>
        <v>1200000</v>
      </c>
      <c r="I88" s="345">
        <f>I89</f>
        <v>0</v>
      </c>
      <c r="J88" s="345">
        <f>J89</f>
        <v>1200000</v>
      </c>
      <c r="K88" s="358">
        <f>K89</f>
        <v>0.25448070000345457</v>
      </c>
    </row>
    <row r="89" spans="1:11" ht="12.75" x14ac:dyDescent="0.2">
      <c r="A89" s="347">
        <v>2</v>
      </c>
      <c r="B89" s="348">
        <v>2</v>
      </c>
      <c r="C89" s="348">
        <v>3</v>
      </c>
      <c r="D89" s="348">
        <v>1</v>
      </c>
      <c r="E89" s="348" t="s">
        <v>574</v>
      </c>
      <c r="F89" s="260" t="s">
        <v>637</v>
      </c>
      <c r="G89" s="350"/>
      <c r="H89" s="350">
        <v>1200000</v>
      </c>
      <c r="I89" s="350"/>
      <c r="J89" s="351">
        <f>SUBTOTAL(9,G89:I89)</f>
        <v>1200000</v>
      </c>
      <c r="K89" s="352">
        <f>IFERROR(J89/$J$18*100,"0.00")</f>
        <v>0.25448070000345457</v>
      </c>
    </row>
    <row r="90" spans="1:11" ht="12.75" x14ac:dyDescent="0.2">
      <c r="A90" s="343">
        <v>2</v>
      </c>
      <c r="B90" s="344">
        <v>2</v>
      </c>
      <c r="C90" s="344">
        <v>3</v>
      </c>
      <c r="D90" s="344">
        <v>2</v>
      </c>
      <c r="E90" s="344"/>
      <c r="F90" s="259" t="s">
        <v>638</v>
      </c>
      <c r="G90" s="345">
        <f>G91</f>
        <v>0</v>
      </c>
      <c r="H90" s="345">
        <f>H91</f>
        <v>0</v>
      </c>
      <c r="I90" s="345">
        <f>I91</f>
        <v>0</v>
      </c>
      <c r="J90" s="345">
        <f>J91</f>
        <v>0</v>
      </c>
      <c r="K90" s="358">
        <f>K91</f>
        <v>0</v>
      </c>
    </row>
    <row r="91" spans="1:11" ht="12.75" x14ac:dyDescent="0.2">
      <c r="A91" s="356">
        <v>2</v>
      </c>
      <c r="B91" s="348">
        <v>2</v>
      </c>
      <c r="C91" s="348">
        <v>3</v>
      </c>
      <c r="D91" s="348">
        <v>2</v>
      </c>
      <c r="E91" s="348" t="s">
        <v>574</v>
      </c>
      <c r="F91" s="263" t="s">
        <v>638</v>
      </c>
      <c r="G91" s="350"/>
      <c r="H91" s="350"/>
      <c r="I91" s="350"/>
      <c r="J91" s="351">
        <f>SUBTOTAL(9,G91:I91)</f>
        <v>0</v>
      </c>
      <c r="K91" s="352">
        <f>IFERROR(J91/$J$18*100,"0.00")</f>
        <v>0</v>
      </c>
    </row>
    <row r="92" spans="1:11" ht="12.75" x14ac:dyDescent="0.2">
      <c r="A92" s="340">
        <v>2</v>
      </c>
      <c r="B92" s="341">
        <v>2</v>
      </c>
      <c r="C92" s="341">
        <v>4</v>
      </c>
      <c r="D92" s="341"/>
      <c r="E92" s="341"/>
      <c r="F92" s="258" t="s">
        <v>639</v>
      </c>
      <c r="G92" s="342">
        <f>+G93+G95+G97</f>
        <v>500198</v>
      </c>
      <c r="H92" s="342">
        <f>+H93+H95+H97</f>
        <v>1000000</v>
      </c>
      <c r="I92" s="342">
        <f>+I93+I95+I97</f>
        <v>0</v>
      </c>
      <c r="J92" s="342">
        <f>+J93+J95+J97</f>
        <v>1500198</v>
      </c>
      <c r="K92" s="342">
        <f>+K93+K95+K97</f>
        <v>0.31814286431981881</v>
      </c>
    </row>
    <row r="93" spans="1:11" ht="12.75" x14ac:dyDescent="0.2">
      <c r="A93" s="343">
        <v>2</v>
      </c>
      <c r="B93" s="344">
        <v>2</v>
      </c>
      <c r="C93" s="344">
        <v>4</v>
      </c>
      <c r="D93" s="344">
        <v>1</v>
      </c>
      <c r="E93" s="344"/>
      <c r="F93" s="355" t="s">
        <v>640</v>
      </c>
      <c r="G93" s="345">
        <f>G94</f>
        <v>0</v>
      </c>
      <c r="H93" s="345">
        <f>H94</f>
        <v>0</v>
      </c>
      <c r="I93" s="345">
        <f>I94</f>
        <v>0</v>
      </c>
      <c r="J93" s="345">
        <f>J94</f>
        <v>0</v>
      </c>
      <c r="K93" s="358">
        <f>K94</f>
        <v>0</v>
      </c>
    </row>
    <row r="94" spans="1:11" ht="12.75" x14ac:dyDescent="0.2">
      <c r="A94" s="347">
        <v>2</v>
      </c>
      <c r="B94" s="348">
        <v>2</v>
      </c>
      <c r="C94" s="348">
        <v>4</v>
      </c>
      <c r="D94" s="348">
        <v>1</v>
      </c>
      <c r="E94" s="348" t="s">
        <v>574</v>
      </c>
      <c r="F94" s="349" t="s">
        <v>640</v>
      </c>
      <c r="G94" s="350"/>
      <c r="H94" s="350">
        <v>0</v>
      </c>
      <c r="I94" s="350"/>
      <c r="J94" s="351">
        <f>SUBTOTAL(9,G94:I94)</f>
        <v>0</v>
      </c>
      <c r="K94" s="352">
        <f>IFERROR(J94/$J$18*100,"0.00")</f>
        <v>0</v>
      </c>
    </row>
    <row r="95" spans="1:11" ht="12.75" x14ac:dyDescent="0.2">
      <c r="A95" s="343">
        <v>2</v>
      </c>
      <c r="B95" s="344">
        <v>2</v>
      </c>
      <c r="C95" s="344">
        <v>4</v>
      </c>
      <c r="D95" s="344">
        <v>2</v>
      </c>
      <c r="E95" s="344"/>
      <c r="F95" s="355" t="s">
        <v>641</v>
      </c>
      <c r="G95" s="345">
        <f>G96</f>
        <v>500198</v>
      </c>
      <c r="H95" s="345">
        <f>H96</f>
        <v>1000000</v>
      </c>
      <c r="I95" s="345">
        <f>I96</f>
        <v>0</v>
      </c>
      <c r="J95" s="345">
        <f>J96</f>
        <v>1500198</v>
      </c>
      <c r="K95" s="358">
        <f>K96</f>
        <v>0.31814286431981881</v>
      </c>
    </row>
    <row r="96" spans="1:11" ht="12.75" x14ac:dyDescent="0.2">
      <c r="A96" s="356">
        <v>2</v>
      </c>
      <c r="B96" s="348">
        <v>2</v>
      </c>
      <c r="C96" s="348">
        <v>4</v>
      </c>
      <c r="D96" s="348">
        <v>2</v>
      </c>
      <c r="E96" s="348" t="s">
        <v>574</v>
      </c>
      <c r="F96" s="263" t="s">
        <v>641</v>
      </c>
      <c r="G96" s="350">
        <v>500198</v>
      </c>
      <c r="H96" s="350">
        <v>1000000</v>
      </c>
      <c r="I96" s="350"/>
      <c r="J96" s="351">
        <f>SUBTOTAL(9,G96:I96)</f>
        <v>1500198</v>
      </c>
      <c r="K96" s="352">
        <f>IFERROR(J96/$J$18*100,"0.00")</f>
        <v>0.31814286431981881</v>
      </c>
    </row>
    <row r="97" spans="1:11" ht="12.75" x14ac:dyDescent="0.2">
      <c r="A97" s="343">
        <v>2</v>
      </c>
      <c r="B97" s="344">
        <v>2</v>
      </c>
      <c r="C97" s="344">
        <v>4</v>
      </c>
      <c r="D97" s="344">
        <v>4</v>
      </c>
      <c r="E97" s="344"/>
      <c r="F97" s="355" t="s">
        <v>642</v>
      </c>
      <c r="G97" s="345">
        <f>G98</f>
        <v>0</v>
      </c>
      <c r="H97" s="345">
        <f>H98</f>
        <v>0</v>
      </c>
      <c r="I97" s="345">
        <f>I98</f>
        <v>0</v>
      </c>
      <c r="J97" s="345">
        <f>J98</f>
        <v>0</v>
      </c>
      <c r="K97" s="358">
        <f>K98</f>
        <v>0</v>
      </c>
    </row>
    <row r="98" spans="1:11" ht="12.75" x14ac:dyDescent="0.2">
      <c r="A98" s="356">
        <v>2</v>
      </c>
      <c r="B98" s="348">
        <v>2</v>
      </c>
      <c r="C98" s="348">
        <v>4</v>
      </c>
      <c r="D98" s="348">
        <v>4</v>
      </c>
      <c r="E98" s="348" t="s">
        <v>574</v>
      </c>
      <c r="F98" s="263" t="s">
        <v>642</v>
      </c>
      <c r="G98" s="350"/>
      <c r="H98" s="350">
        <v>0</v>
      </c>
      <c r="I98" s="350"/>
      <c r="J98" s="351">
        <f>SUBTOTAL(9,G98:I98)</f>
        <v>0</v>
      </c>
      <c r="K98" s="352">
        <f>IFERROR(J98/$J$18*100,"0.00")</f>
        <v>0</v>
      </c>
    </row>
    <row r="99" spans="1:11" ht="12.75" x14ac:dyDescent="0.2">
      <c r="A99" s="340">
        <v>2</v>
      </c>
      <c r="B99" s="341">
        <v>2</v>
      </c>
      <c r="C99" s="341">
        <v>5</v>
      </c>
      <c r="D99" s="341"/>
      <c r="E99" s="341"/>
      <c r="F99" s="258" t="s">
        <v>643</v>
      </c>
      <c r="G99" s="342">
        <f>+G100+G102+G104+G110+G112+G114</f>
        <v>0</v>
      </c>
      <c r="H99" s="342">
        <f>+H100+H102+H104+H110+H112+H114</f>
        <v>700000</v>
      </c>
      <c r="I99" s="342">
        <f>+I100+I102+I104+I110+I112+I114</f>
        <v>0</v>
      </c>
      <c r="J99" s="342">
        <f>+J100+J102+J104+J110+J112+J114</f>
        <v>700000</v>
      </c>
      <c r="K99" s="342">
        <f>+K100+K102+K104+K110+K112+K114</f>
        <v>0.14844707500201515</v>
      </c>
    </row>
    <row r="100" spans="1:11" ht="12.75" x14ac:dyDescent="0.2">
      <c r="A100" s="343">
        <v>2</v>
      </c>
      <c r="B100" s="344">
        <v>2</v>
      </c>
      <c r="C100" s="344">
        <v>5</v>
      </c>
      <c r="D100" s="344">
        <v>1</v>
      </c>
      <c r="E100" s="344"/>
      <c r="F100" s="355" t="s">
        <v>644</v>
      </c>
      <c r="G100" s="345">
        <f>G101</f>
        <v>0</v>
      </c>
      <c r="H100" s="345">
        <f>H101</f>
        <v>0</v>
      </c>
      <c r="I100" s="345">
        <f>I101</f>
        <v>0</v>
      </c>
      <c r="J100" s="345">
        <f>J101</f>
        <v>0</v>
      </c>
      <c r="K100" s="358">
        <f>K101</f>
        <v>0</v>
      </c>
    </row>
    <row r="101" spans="1:11" ht="12.75" x14ac:dyDescent="0.2">
      <c r="A101" s="356">
        <v>2</v>
      </c>
      <c r="B101" s="348">
        <v>2</v>
      </c>
      <c r="C101" s="348">
        <v>5</v>
      </c>
      <c r="D101" s="348">
        <v>1</v>
      </c>
      <c r="E101" s="348" t="s">
        <v>574</v>
      </c>
      <c r="F101" s="263" t="s">
        <v>644</v>
      </c>
      <c r="G101" s="350"/>
      <c r="H101" s="350"/>
      <c r="I101" s="350"/>
      <c r="J101" s="351">
        <f>SUBTOTAL(9,G101:I101)</f>
        <v>0</v>
      </c>
      <c r="K101" s="352">
        <f>IFERROR(J101/$J$18*100,"0.00")</f>
        <v>0</v>
      </c>
    </row>
    <row r="102" spans="1:11" ht="12.75" x14ac:dyDescent="0.2">
      <c r="A102" s="359">
        <v>2</v>
      </c>
      <c r="B102" s="344">
        <v>2</v>
      </c>
      <c r="C102" s="344">
        <v>5</v>
      </c>
      <c r="D102" s="344">
        <v>2</v>
      </c>
      <c r="E102" s="344"/>
      <c r="F102" s="264" t="s">
        <v>645</v>
      </c>
      <c r="G102" s="345">
        <f>G103</f>
        <v>0</v>
      </c>
      <c r="H102" s="345">
        <f>H103</f>
        <v>0</v>
      </c>
      <c r="I102" s="345">
        <f>I103</f>
        <v>0</v>
      </c>
      <c r="J102" s="345">
        <f>J103</f>
        <v>0</v>
      </c>
      <c r="K102" s="358">
        <f>K103</f>
        <v>0</v>
      </c>
    </row>
    <row r="103" spans="1:11" ht="12.75" x14ac:dyDescent="0.2">
      <c r="A103" s="356">
        <v>2</v>
      </c>
      <c r="B103" s="348">
        <v>2</v>
      </c>
      <c r="C103" s="348">
        <v>5</v>
      </c>
      <c r="D103" s="348">
        <v>2</v>
      </c>
      <c r="E103" s="348" t="s">
        <v>574</v>
      </c>
      <c r="F103" s="263" t="s">
        <v>645</v>
      </c>
      <c r="G103" s="350"/>
      <c r="H103" s="350"/>
      <c r="I103" s="350"/>
      <c r="J103" s="351">
        <f>SUBTOTAL(9,G103:I103)</f>
        <v>0</v>
      </c>
      <c r="K103" s="352">
        <f>IFERROR(J103/$J$18*100,"0.00")</f>
        <v>0</v>
      </c>
    </row>
    <row r="104" spans="1:11" ht="12.75" x14ac:dyDescent="0.2">
      <c r="A104" s="343">
        <v>2</v>
      </c>
      <c r="B104" s="344">
        <v>2</v>
      </c>
      <c r="C104" s="344">
        <v>5</v>
      </c>
      <c r="D104" s="344">
        <v>3</v>
      </c>
      <c r="E104" s="344"/>
      <c r="F104" s="355" t="s">
        <v>646</v>
      </c>
      <c r="G104" s="345">
        <f>SUM(G105:G109)</f>
        <v>0</v>
      </c>
      <c r="H104" s="345">
        <f>SUM(H105:H109)</f>
        <v>200000</v>
      </c>
      <c r="I104" s="345">
        <f>SUM(I105:I109)</f>
        <v>0</v>
      </c>
      <c r="J104" s="345">
        <f>SUM(J105:J109)</f>
        <v>200000</v>
      </c>
      <c r="K104" s="358">
        <f>SUM(K105:K109)</f>
        <v>4.241345000057576E-2</v>
      </c>
    </row>
    <row r="105" spans="1:11" ht="12.75" x14ac:dyDescent="0.2">
      <c r="A105" s="356">
        <v>2</v>
      </c>
      <c r="B105" s="348">
        <v>2</v>
      </c>
      <c r="C105" s="348">
        <v>5</v>
      </c>
      <c r="D105" s="348">
        <v>3</v>
      </c>
      <c r="E105" s="348" t="s">
        <v>574</v>
      </c>
      <c r="F105" s="263" t="s">
        <v>647</v>
      </c>
      <c r="G105" s="350"/>
      <c r="H105" s="350"/>
      <c r="I105" s="350"/>
      <c r="J105" s="351">
        <f>SUBTOTAL(9,G105:I105)</f>
        <v>0</v>
      </c>
      <c r="K105" s="352">
        <f>IFERROR(J105/$J$18*100,"0.00")</f>
        <v>0</v>
      </c>
    </row>
    <row r="106" spans="1:11" ht="12.75" x14ac:dyDescent="0.2">
      <c r="A106" s="356">
        <v>2</v>
      </c>
      <c r="B106" s="348">
        <v>2</v>
      </c>
      <c r="C106" s="348">
        <v>5</v>
      </c>
      <c r="D106" s="348">
        <v>3</v>
      </c>
      <c r="E106" s="348" t="s">
        <v>576</v>
      </c>
      <c r="F106" s="263" t="s">
        <v>648</v>
      </c>
      <c r="G106" s="350"/>
      <c r="H106" s="350"/>
      <c r="I106" s="350"/>
      <c r="J106" s="351">
        <f>SUBTOTAL(9,G106:I106)</f>
        <v>0</v>
      </c>
      <c r="K106" s="352">
        <f>IFERROR(J106/$J$18*100,"0.00")</f>
        <v>0</v>
      </c>
    </row>
    <row r="107" spans="1:11" ht="12.75" x14ac:dyDescent="0.2">
      <c r="A107" s="356">
        <v>2</v>
      </c>
      <c r="B107" s="348">
        <v>2</v>
      </c>
      <c r="C107" s="348">
        <v>5</v>
      </c>
      <c r="D107" s="348">
        <v>3</v>
      </c>
      <c r="E107" s="348" t="s">
        <v>583</v>
      </c>
      <c r="F107" s="263" t="s">
        <v>649</v>
      </c>
      <c r="G107" s="350"/>
      <c r="H107" s="350"/>
      <c r="I107" s="350"/>
      <c r="J107" s="351">
        <f>SUBTOTAL(9,G107:I107)</f>
        <v>0</v>
      </c>
      <c r="K107" s="352">
        <f>IFERROR(J107/$J$18*100,"0.00")</f>
        <v>0</v>
      </c>
    </row>
    <row r="108" spans="1:11" ht="12.75" x14ac:dyDescent="0.2">
      <c r="A108" s="356">
        <v>2</v>
      </c>
      <c r="B108" s="348">
        <v>2</v>
      </c>
      <c r="C108" s="348">
        <v>5</v>
      </c>
      <c r="D108" s="348">
        <v>3</v>
      </c>
      <c r="E108" s="348" t="s">
        <v>598</v>
      </c>
      <c r="F108" s="263" t="s">
        <v>650</v>
      </c>
      <c r="G108" s="350"/>
      <c r="H108" s="350"/>
      <c r="I108" s="350"/>
      <c r="J108" s="351">
        <f>SUBTOTAL(9,G108:I108)</f>
        <v>0</v>
      </c>
      <c r="K108" s="352">
        <f>IFERROR(J108/$J$18*100,"0.00")</f>
        <v>0</v>
      </c>
    </row>
    <row r="109" spans="1:11" ht="12.75" x14ac:dyDescent="0.2">
      <c r="A109" s="356">
        <v>2</v>
      </c>
      <c r="B109" s="348">
        <v>2</v>
      </c>
      <c r="C109" s="348">
        <v>5</v>
      </c>
      <c r="D109" s="348">
        <v>3</v>
      </c>
      <c r="E109" s="348" t="s">
        <v>578</v>
      </c>
      <c r="F109" s="263" t="s">
        <v>651</v>
      </c>
      <c r="G109" s="350"/>
      <c r="H109" s="350">
        <v>200000</v>
      </c>
      <c r="I109" s="350"/>
      <c r="J109" s="351">
        <f>SUBTOTAL(9,G109:I109)</f>
        <v>200000</v>
      </c>
      <c r="K109" s="352">
        <f>IFERROR(J109/$J$18*100,"0.00")</f>
        <v>4.241345000057576E-2</v>
      </c>
    </row>
    <row r="110" spans="1:11" ht="12.75" x14ac:dyDescent="0.2">
      <c r="A110" s="343">
        <v>2</v>
      </c>
      <c r="B110" s="344">
        <v>2</v>
      </c>
      <c r="C110" s="344">
        <v>5</v>
      </c>
      <c r="D110" s="344">
        <v>4</v>
      </c>
      <c r="E110" s="344"/>
      <c r="F110" s="355" t="s">
        <v>652</v>
      </c>
      <c r="G110" s="345">
        <f>G111</f>
        <v>0</v>
      </c>
      <c r="H110" s="345">
        <f>H111</f>
        <v>0</v>
      </c>
      <c r="I110" s="345">
        <f>I111</f>
        <v>0</v>
      </c>
      <c r="J110" s="345">
        <f>J111</f>
        <v>0</v>
      </c>
      <c r="K110" s="358">
        <f>K111</f>
        <v>0</v>
      </c>
    </row>
    <row r="111" spans="1:11" ht="12.75" x14ac:dyDescent="0.2">
      <c r="A111" s="356">
        <v>2</v>
      </c>
      <c r="B111" s="348">
        <v>2</v>
      </c>
      <c r="C111" s="348">
        <v>5</v>
      </c>
      <c r="D111" s="348">
        <v>4</v>
      </c>
      <c r="E111" s="348" t="s">
        <v>574</v>
      </c>
      <c r="F111" s="263" t="s">
        <v>652</v>
      </c>
      <c r="G111" s="350"/>
      <c r="H111" s="350"/>
      <c r="I111" s="350"/>
      <c r="J111" s="351">
        <f>SUBTOTAL(9,G111:I111)</f>
        <v>0</v>
      </c>
      <c r="K111" s="352">
        <f>IFERROR(J111/$J$18*100,"0.00")</f>
        <v>0</v>
      </c>
    </row>
    <row r="112" spans="1:11" ht="12.75" x14ac:dyDescent="0.2">
      <c r="A112" s="359">
        <v>2</v>
      </c>
      <c r="B112" s="344">
        <v>2</v>
      </c>
      <c r="C112" s="344">
        <v>5</v>
      </c>
      <c r="D112" s="344">
        <v>8</v>
      </c>
      <c r="E112" s="344"/>
      <c r="F112" s="264" t="s">
        <v>653</v>
      </c>
      <c r="G112" s="345">
        <f>G113</f>
        <v>0</v>
      </c>
      <c r="H112" s="345">
        <f>H113</f>
        <v>0</v>
      </c>
      <c r="I112" s="345">
        <f>I113</f>
        <v>0</v>
      </c>
      <c r="J112" s="345">
        <f>J113</f>
        <v>0</v>
      </c>
      <c r="K112" s="358">
        <f>K113</f>
        <v>0</v>
      </c>
    </row>
    <row r="113" spans="1:11" ht="12.75" x14ac:dyDescent="0.2">
      <c r="A113" s="356">
        <v>2</v>
      </c>
      <c r="B113" s="348">
        <v>2</v>
      </c>
      <c r="C113" s="348">
        <v>5</v>
      </c>
      <c r="D113" s="348">
        <v>8</v>
      </c>
      <c r="E113" s="348" t="s">
        <v>574</v>
      </c>
      <c r="F113" s="263" t="s">
        <v>653</v>
      </c>
      <c r="G113" s="350"/>
      <c r="H113" s="350"/>
      <c r="I113" s="350"/>
      <c r="J113" s="351">
        <f>SUBTOTAL(9,G113:I113)</f>
        <v>0</v>
      </c>
      <c r="K113" s="352">
        <f>IFERROR(J113/$J$18*100,"0.00")</f>
        <v>0</v>
      </c>
    </row>
    <row r="114" spans="1:11" ht="12.75" x14ac:dyDescent="0.2">
      <c r="A114" s="359">
        <v>2</v>
      </c>
      <c r="B114" s="344">
        <v>2</v>
      </c>
      <c r="C114" s="344">
        <v>5</v>
      </c>
      <c r="D114" s="344">
        <v>9</v>
      </c>
      <c r="E114" s="344"/>
      <c r="F114" s="264" t="s">
        <v>654</v>
      </c>
      <c r="G114" s="357">
        <f>+G115</f>
        <v>0</v>
      </c>
      <c r="H114" s="357">
        <f>+H115</f>
        <v>500000</v>
      </c>
      <c r="I114" s="357">
        <f>+I115</f>
        <v>0</v>
      </c>
      <c r="J114" s="357">
        <f>+J115</f>
        <v>500000</v>
      </c>
      <c r="K114" s="358">
        <f>+K115</f>
        <v>0.1060336250014394</v>
      </c>
    </row>
    <row r="115" spans="1:11" ht="12.75" x14ac:dyDescent="0.2">
      <c r="A115" s="356">
        <v>2</v>
      </c>
      <c r="B115" s="348">
        <v>2</v>
      </c>
      <c r="C115" s="348">
        <v>5</v>
      </c>
      <c r="D115" s="348">
        <v>8</v>
      </c>
      <c r="E115" s="348" t="s">
        <v>574</v>
      </c>
      <c r="F115" s="263" t="s">
        <v>655</v>
      </c>
      <c r="G115" s="350"/>
      <c r="H115" s="350">
        <v>500000</v>
      </c>
      <c r="I115" s="350"/>
      <c r="J115" s="351">
        <f>SUBTOTAL(9,G115:I115)</f>
        <v>500000</v>
      </c>
      <c r="K115" s="352">
        <f>IFERROR(J115/$J$18*100,"0.00")</f>
        <v>0.1060336250014394</v>
      </c>
    </row>
    <row r="116" spans="1:11" ht="12.75" x14ac:dyDescent="0.2">
      <c r="A116" s="340">
        <v>2</v>
      </c>
      <c r="B116" s="341">
        <v>2</v>
      </c>
      <c r="C116" s="341">
        <v>6</v>
      </c>
      <c r="D116" s="341"/>
      <c r="E116" s="341"/>
      <c r="F116" s="258" t="s">
        <v>656</v>
      </c>
      <c r="G116" s="342">
        <f>+G117+G119+G121+G123</f>
        <v>0</v>
      </c>
      <c r="H116" s="342">
        <f>+H117+H119+H121+H123</f>
        <v>0</v>
      </c>
      <c r="I116" s="342">
        <f>+I117+I119+I121+I123</f>
        <v>0</v>
      </c>
      <c r="J116" s="342">
        <f>+J117+J119+J121+J123</f>
        <v>0</v>
      </c>
      <c r="K116" s="342">
        <f>+K117+K119+K121+K123</f>
        <v>0</v>
      </c>
    </row>
    <row r="117" spans="1:11" ht="12.75" x14ac:dyDescent="0.2">
      <c r="A117" s="343">
        <v>2</v>
      </c>
      <c r="B117" s="344">
        <v>2</v>
      </c>
      <c r="C117" s="344">
        <v>6</v>
      </c>
      <c r="D117" s="344">
        <v>1</v>
      </c>
      <c r="E117" s="344"/>
      <c r="F117" s="355" t="s">
        <v>657</v>
      </c>
      <c r="G117" s="345">
        <f>G118</f>
        <v>0</v>
      </c>
      <c r="H117" s="345">
        <f>H118</f>
        <v>0</v>
      </c>
      <c r="I117" s="345">
        <f>I118</f>
        <v>0</v>
      </c>
      <c r="J117" s="345">
        <f>J118</f>
        <v>0</v>
      </c>
      <c r="K117" s="358">
        <f>K118</f>
        <v>0</v>
      </c>
    </row>
    <row r="118" spans="1:11" ht="12.75" x14ac:dyDescent="0.2">
      <c r="A118" s="356">
        <v>2</v>
      </c>
      <c r="B118" s="348">
        <v>2</v>
      </c>
      <c r="C118" s="348">
        <v>6</v>
      </c>
      <c r="D118" s="348">
        <v>1</v>
      </c>
      <c r="E118" s="348" t="s">
        <v>574</v>
      </c>
      <c r="F118" s="263" t="s">
        <v>657</v>
      </c>
      <c r="G118" s="350"/>
      <c r="H118" s="350"/>
      <c r="I118" s="350"/>
      <c r="J118" s="351">
        <f>SUBTOTAL(9,G118:I118)</f>
        <v>0</v>
      </c>
      <c r="K118" s="352">
        <f>IFERROR(J118/$J$18*100,"0.00")</f>
        <v>0</v>
      </c>
    </row>
    <row r="119" spans="1:11" ht="12.75" x14ac:dyDescent="0.2">
      <c r="A119" s="343">
        <v>2</v>
      </c>
      <c r="B119" s="344">
        <v>2</v>
      </c>
      <c r="C119" s="344">
        <v>6</v>
      </c>
      <c r="D119" s="344">
        <v>2</v>
      </c>
      <c r="E119" s="344"/>
      <c r="F119" s="355" t="s">
        <v>658</v>
      </c>
      <c r="G119" s="345">
        <f>G120</f>
        <v>0</v>
      </c>
      <c r="H119" s="345">
        <f>H120</f>
        <v>0</v>
      </c>
      <c r="I119" s="345">
        <f>I120</f>
        <v>0</v>
      </c>
      <c r="J119" s="345">
        <f>J120</f>
        <v>0</v>
      </c>
      <c r="K119" s="358">
        <f>K120</f>
        <v>0</v>
      </c>
    </row>
    <row r="120" spans="1:11" ht="12.75" x14ac:dyDescent="0.2">
      <c r="A120" s="356">
        <v>2</v>
      </c>
      <c r="B120" s="348">
        <v>2</v>
      </c>
      <c r="C120" s="348">
        <v>6</v>
      </c>
      <c r="D120" s="348">
        <v>2</v>
      </c>
      <c r="E120" s="348" t="s">
        <v>574</v>
      </c>
      <c r="F120" s="263" t="s">
        <v>658</v>
      </c>
      <c r="G120" s="350"/>
      <c r="H120" s="350"/>
      <c r="I120" s="350"/>
      <c r="J120" s="351">
        <f>SUBTOTAL(9,G120:I120)</f>
        <v>0</v>
      </c>
      <c r="K120" s="352">
        <f>IFERROR(J120/$J$18*100,"0.00")</f>
        <v>0</v>
      </c>
    </row>
    <row r="121" spans="1:11" ht="12.75" x14ac:dyDescent="0.2">
      <c r="A121" s="343">
        <v>2</v>
      </c>
      <c r="B121" s="344">
        <v>2</v>
      </c>
      <c r="C121" s="344">
        <v>6</v>
      </c>
      <c r="D121" s="344">
        <v>3</v>
      </c>
      <c r="E121" s="344"/>
      <c r="F121" s="355" t="s">
        <v>659</v>
      </c>
      <c r="G121" s="345">
        <f>G122</f>
        <v>0</v>
      </c>
      <c r="H121" s="345">
        <f>H122</f>
        <v>0</v>
      </c>
      <c r="I121" s="345">
        <f>I122</f>
        <v>0</v>
      </c>
      <c r="J121" s="345">
        <f>J122</f>
        <v>0</v>
      </c>
      <c r="K121" s="358">
        <f>K122</f>
        <v>0</v>
      </c>
    </row>
    <row r="122" spans="1:11" ht="12.75" x14ac:dyDescent="0.2">
      <c r="A122" s="356">
        <v>2</v>
      </c>
      <c r="B122" s="348">
        <v>2</v>
      </c>
      <c r="C122" s="348">
        <v>6</v>
      </c>
      <c r="D122" s="348">
        <v>3</v>
      </c>
      <c r="E122" s="348" t="s">
        <v>574</v>
      </c>
      <c r="F122" s="263" t="s">
        <v>659</v>
      </c>
      <c r="G122" s="350"/>
      <c r="H122" s="350"/>
      <c r="I122" s="350"/>
      <c r="J122" s="351">
        <f>SUBTOTAL(9,G122:I122)</f>
        <v>0</v>
      </c>
      <c r="K122" s="352">
        <f>IFERROR(J122/$J$18*100,"0.00")</f>
        <v>0</v>
      </c>
    </row>
    <row r="123" spans="1:11" ht="12.75" x14ac:dyDescent="0.2">
      <c r="A123" s="359">
        <v>2</v>
      </c>
      <c r="B123" s="344">
        <v>2</v>
      </c>
      <c r="C123" s="344">
        <v>6</v>
      </c>
      <c r="D123" s="344">
        <v>9</v>
      </c>
      <c r="E123" s="344"/>
      <c r="F123" s="264" t="s">
        <v>660</v>
      </c>
      <c r="G123" s="357">
        <f>+G124</f>
        <v>0</v>
      </c>
      <c r="H123" s="357">
        <f>+H124</f>
        <v>0</v>
      </c>
      <c r="I123" s="357">
        <f>+I124</f>
        <v>0</v>
      </c>
      <c r="J123" s="357">
        <f>+J124</f>
        <v>0</v>
      </c>
      <c r="K123" s="346">
        <f>+K124</f>
        <v>0</v>
      </c>
    </row>
    <row r="124" spans="1:11" ht="12.75" x14ac:dyDescent="0.2">
      <c r="A124" s="356">
        <v>2</v>
      </c>
      <c r="B124" s="348">
        <v>2</v>
      </c>
      <c r="C124" s="348">
        <v>6</v>
      </c>
      <c r="D124" s="348">
        <v>9</v>
      </c>
      <c r="E124" s="348" t="s">
        <v>574</v>
      </c>
      <c r="F124" s="263" t="s">
        <v>660</v>
      </c>
      <c r="G124" s="350"/>
      <c r="H124" s="350"/>
      <c r="I124" s="350"/>
      <c r="J124" s="351">
        <f>SUBTOTAL(9,G124:I124)</f>
        <v>0</v>
      </c>
      <c r="K124" s="352">
        <f>IFERROR(J124/$J$18*100,"0.00")</f>
        <v>0</v>
      </c>
    </row>
    <row r="125" spans="1:11" ht="12.75" x14ac:dyDescent="0.2">
      <c r="A125" s="340">
        <v>2</v>
      </c>
      <c r="B125" s="341">
        <v>2</v>
      </c>
      <c r="C125" s="341">
        <v>7</v>
      </c>
      <c r="D125" s="341"/>
      <c r="E125" s="341"/>
      <c r="F125" s="258" t="s">
        <v>661</v>
      </c>
      <c r="G125" s="342">
        <f>+G126+G131+G141</f>
        <v>276150</v>
      </c>
      <c r="H125" s="342">
        <f>+H126+H131+H141</f>
        <v>4800000</v>
      </c>
      <c r="I125" s="342">
        <f>+I126+I131+I141</f>
        <v>0</v>
      </c>
      <c r="J125" s="342">
        <f>+J126+J131+J141</f>
        <v>5076150</v>
      </c>
      <c r="K125" s="361">
        <f>+K126+K131+K141</f>
        <v>1.0764851711021131</v>
      </c>
    </row>
    <row r="126" spans="1:11" ht="12.75" x14ac:dyDescent="0.2">
      <c r="A126" s="359">
        <v>2</v>
      </c>
      <c r="B126" s="344">
        <v>2</v>
      </c>
      <c r="C126" s="344">
        <v>7</v>
      </c>
      <c r="D126" s="344">
        <v>1</v>
      </c>
      <c r="E126" s="344"/>
      <c r="F126" s="264" t="s">
        <v>662</v>
      </c>
      <c r="G126" s="345">
        <f>SUM(G127:G130)</f>
        <v>0</v>
      </c>
      <c r="H126" s="345">
        <f>SUM(H127:H130)</f>
        <v>400000</v>
      </c>
      <c r="I126" s="345">
        <f>SUM(I127:I130)</f>
        <v>0</v>
      </c>
      <c r="J126" s="345">
        <f>SUM(J127:J130)</f>
        <v>400000</v>
      </c>
      <c r="K126" s="358">
        <f>SUM(K127:K130)</f>
        <v>8.482690000115152E-2</v>
      </c>
    </row>
    <row r="127" spans="1:11" ht="12.75" x14ac:dyDescent="0.2">
      <c r="A127" s="347">
        <v>2</v>
      </c>
      <c r="B127" s="348">
        <v>2</v>
      </c>
      <c r="C127" s="348">
        <v>7</v>
      </c>
      <c r="D127" s="348">
        <v>1</v>
      </c>
      <c r="E127" s="348" t="s">
        <v>574</v>
      </c>
      <c r="F127" s="265" t="s">
        <v>663</v>
      </c>
      <c r="G127" s="350"/>
      <c r="H127" s="350">
        <v>400000</v>
      </c>
      <c r="I127" s="350"/>
      <c r="J127" s="351">
        <f>SUBTOTAL(9,G127:I127)</f>
        <v>400000</v>
      </c>
      <c r="K127" s="352">
        <f>IFERROR(J127/$J$18*100,"0.00")</f>
        <v>8.482690000115152E-2</v>
      </c>
    </row>
    <row r="128" spans="1:11" ht="12.75" x14ac:dyDescent="0.2">
      <c r="A128" s="347">
        <v>2</v>
      </c>
      <c r="B128" s="348">
        <v>2</v>
      </c>
      <c r="C128" s="348">
        <v>7</v>
      </c>
      <c r="D128" s="348">
        <v>1</v>
      </c>
      <c r="E128" s="348" t="s">
        <v>580</v>
      </c>
      <c r="F128" s="265" t="s">
        <v>664</v>
      </c>
      <c r="G128" s="350"/>
      <c r="H128" s="350"/>
      <c r="I128" s="350"/>
      <c r="J128" s="351">
        <f>SUBTOTAL(9,G128:I128)</f>
        <v>0</v>
      </c>
      <c r="K128" s="352">
        <f>IFERROR(J128/$J$18*100,"0.00")</f>
        <v>0</v>
      </c>
    </row>
    <row r="129" spans="1:11" ht="12.75" x14ac:dyDescent="0.2">
      <c r="A129" s="347">
        <v>2</v>
      </c>
      <c r="B129" s="348">
        <v>2</v>
      </c>
      <c r="C129" s="348">
        <v>7</v>
      </c>
      <c r="D129" s="348">
        <v>1</v>
      </c>
      <c r="E129" s="348" t="s">
        <v>607</v>
      </c>
      <c r="F129" s="265" t="s">
        <v>665</v>
      </c>
      <c r="G129" s="350"/>
      <c r="H129" s="350"/>
      <c r="I129" s="350"/>
      <c r="J129" s="351">
        <f>SUBTOTAL(9,G129:I129)</f>
        <v>0</v>
      </c>
      <c r="K129" s="352">
        <f>IFERROR(J129/$J$18*100,"0.00")</f>
        <v>0</v>
      </c>
    </row>
    <row r="130" spans="1:11" ht="22.5" x14ac:dyDescent="0.2">
      <c r="A130" s="347">
        <v>2</v>
      </c>
      <c r="B130" s="348">
        <v>2</v>
      </c>
      <c r="C130" s="348">
        <v>7</v>
      </c>
      <c r="D130" s="348">
        <v>1</v>
      </c>
      <c r="E130" s="348" t="s">
        <v>666</v>
      </c>
      <c r="F130" s="265" t="s">
        <v>667</v>
      </c>
      <c r="G130" s="350"/>
      <c r="H130" s="350"/>
      <c r="I130" s="350"/>
      <c r="J130" s="351">
        <f>SUBTOTAL(9,G130:I130)</f>
        <v>0</v>
      </c>
      <c r="K130" s="352">
        <f>IFERROR(J130/$J$18*100,"0.00")</f>
        <v>0</v>
      </c>
    </row>
    <row r="131" spans="1:11" ht="12.75" x14ac:dyDescent="0.2">
      <c r="A131" s="343">
        <v>2</v>
      </c>
      <c r="B131" s="344">
        <v>2</v>
      </c>
      <c r="C131" s="344">
        <v>7</v>
      </c>
      <c r="D131" s="344">
        <v>2</v>
      </c>
      <c r="E131" s="344"/>
      <c r="F131" s="355" t="s">
        <v>668</v>
      </c>
      <c r="G131" s="345">
        <f>SUM(G132:G140)</f>
        <v>276150</v>
      </c>
      <c r="H131" s="345">
        <f>SUM(H132:H140)</f>
        <v>4400000</v>
      </c>
      <c r="I131" s="345">
        <f>SUM(I132:I140)</f>
        <v>0</v>
      </c>
      <c r="J131" s="345">
        <f>SUM(J132:J140)</f>
        <v>4676150</v>
      </c>
      <c r="K131" s="358">
        <f>SUM(K132:K140)</f>
        <v>0.99165827110096161</v>
      </c>
    </row>
    <row r="132" spans="1:11" ht="12.75" x14ac:dyDescent="0.2">
      <c r="A132" s="347">
        <v>2</v>
      </c>
      <c r="B132" s="348">
        <v>2</v>
      </c>
      <c r="C132" s="348">
        <v>7</v>
      </c>
      <c r="D132" s="348">
        <v>2</v>
      </c>
      <c r="E132" s="348" t="s">
        <v>574</v>
      </c>
      <c r="F132" s="265" t="s">
        <v>669</v>
      </c>
      <c r="G132" s="350"/>
      <c r="H132" s="350"/>
      <c r="I132" s="350"/>
      <c r="J132" s="351">
        <f t="shared" ref="J132:J140" si="4">SUBTOTAL(9,G132:I132)</f>
        <v>0</v>
      </c>
      <c r="K132" s="352">
        <f t="shared" ref="K132:K140" si="5">IFERROR(J132/$J$18*100,"0.00")</f>
        <v>0</v>
      </c>
    </row>
    <row r="133" spans="1:11" ht="12.75" x14ac:dyDescent="0.2">
      <c r="A133" s="347">
        <v>2</v>
      </c>
      <c r="B133" s="348">
        <v>2</v>
      </c>
      <c r="C133" s="348">
        <v>7</v>
      </c>
      <c r="D133" s="348">
        <v>2</v>
      </c>
      <c r="E133" s="348" t="s">
        <v>576</v>
      </c>
      <c r="F133" s="265" t="s">
        <v>670</v>
      </c>
      <c r="G133" s="350"/>
      <c r="H133" s="350"/>
      <c r="I133" s="350"/>
      <c r="J133" s="351">
        <f>SUBTOTAL(9,G133:I133)</f>
        <v>0</v>
      </c>
      <c r="K133" s="352">
        <f t="shared" si="5"/>
        <v>0</v>
      </c>
    </row>
    <row r="134" spans="1:11" ht="22.5" x14ac:dyDescent="0.2">
      <c r="A134" s="347">
        <v>2</v>
      </c>
      <c r="B134" s="348">
        <v>2</v>
      </c>
      <c r="C134" s="348">
        <v>7</v>
      </c>
      <c r="D134" s="348">
        <v>2</v>
      </c>
      <c r="E134" s="348" t="s">
        <v>583</v>
      </c>
      <c r="F134" s="265" t="s">
        <v>671</v>
      </c>
      <c r="G134" s="350"/>
      <c r="H134" s="350"/>
      <c r="I134" s="350"/>
      <c r="J134" s="351">
        <f t="shared" si="4"/>
        <v>0</v>
      </c>
      <c r="K134" s="352">
        <f t="shared" si="5"/>
        <v>0</v>
      </c>
    </row>
    <row r="135" spans="1:11" ht="12.75" x14ac:dyDescent="0.2">
      <c r="A135" s="347">
        <v>2</v>
      </c>
      <c r="B135" s="348">
        <v>2</v>
      </c>
      <c r="C135" s="348">
        <v>7</v>
      </c>
      <c r="D135" s="348">
        <v>2</v>
      </c>
      <c r="E135" s="348" t="s">
        <v>598</v>
      </c>
      <c r="F135" s="265" t="s">
        <v>672</v>
      </c>
      <c r="G135" s="350"/>
      <c r="H135" s="350">
        <v>800000</v>
      </c>
      <c r="I135" s="350"/>
      <c r="J135" s="351">
        <f t="shared" si="4"/>
        <v>800000</v>
      </c>
      <c r="K135" s="352">
        <f t="shared" si="5"/>
        <v>0.16965380000230304</v>
      </c>
    </row>
    <row r="136" spans="1:11" ht="12.75" x14ac:dyDescent="0.2">
      <c r="A136" s="347">
        <v>2</v>
      </c>
      <c r="B136" s="348">
        <v>2</v>
      </c>
      <c r="C136" s="348">
        <v>7</v>
      </c>
      <c r="D136" s="348">
        <v>2</v>
      </c>
      <c r="E136" s="348" t="s">
        <v>578</v>
      </c>
      <c r="F136" s="265" t="s">
        <v>673</v>
      </c>
      <c r="G136" s="350"/>
      <c r="H136" s="350"/>
      <c r="I136" s="350"/>
      <c r="J136" s="351">
        <f t="shared" si="4"/>
        <v>0</v>
      </c>
      <c r="K136" s="352">
        <f t="shared" si="5"/>
        <v>0</v>
      </c>
    </row>
    <row r="137" spans="1:11" ht="12.75" x14ac:dyDescent="0.2">
      <c r="A137" s="347">
        <v>2</v>
      </c>
      <c r="B137" s="348">
        <v>2</v>
      </c>
      <c r="C137" s="348">
        <v>7</v>
      </c>
      <c r="D137" s="348">
        <v>2</v>
      </c>
      <c r="E137" s="348" t="s">
        <v>580</v>
      </c>
      <c r="F137" s="362" t="s">
        <v>674</v>
      </c>
      <c r="G137" s="350">
        <v>276150</v>
      </c>
      <c r="H137" s="350">
        <v>500000</v>
      </c>
      <c r="I137" s="350"/>
      <c r="J137" s="351">
        <f t="shared" si="4"/>
        <v>776150</v>
      </c>
      <c r="K137" s="352">
        <f t="shared" si="5"/>
        <v>0.16459599608973438</v>
      </c>
    </row>
    <row r="138" spans="1:11" ht="12.75" x14ac:dyDescent="0.2">
      <c r="A138" s="347">
        <v>2</v>
      </c>
      <c r="B138" s="348">
        <v>2</v>
      </c>
      <c r="C138" s="348">
        <v>7</v>
      </c>
      <c r="D138" s="348">
        <v>2</v>
      </c>
      <c r="E138" s="348" t="s">
        <v>607</v>
      </c>
      <c r="F138" s="362" t="s">
        <v>675</v>
      </c>
      <c r="G138" s="350"/>
      <c r="H138" s="350">
        <v>1600000</v>
      </c>
      <c r="I138" s="350"/>
      <c r="J138" s="351">
        <f t="shared" si="4"/>
        <v>1600000</v>
      </c>
      <c r="K138" s="352">
        <f t="shared" si="5"/>
        <v>0.33930760000460608</v>
      </c>
    </row>
    <row r="139" spans="1:11" ht="12.75" x14ac:dyDescent="0.2">
      <c r="A139" s="347">
        <v>2</v>
      </c>
      <c r="B139" s="348">
        <v>2</v>
      </c>
      <c r="C139" s="348">
        <v>7</v>
      </c>
      <c r="D139" s="348">
        <v>2</v>
      </c>
      <c r="E139" s="348" t="s">
        <v>587</v>
      </c>
      <c r="F139" s="362" t="s">
        <v>676</v>
      </c>
      <c r="G139" s="350"/>
      <c r="H139" s="350">
        <v>1500000</v>
      </c>
      <c r="I139" s="350"/>
      <c r="J139" s="351">
        <f t="shared" si="4"/>
        <v>1500000</v>
      </c>
      <c r="K139" s="352">
        <f>IFERROR(J139/$J$18*100,"0.00")</f>
        <v>0.31810087500431822</v>
      </c>
    </row>
    <row r="140" spans="1:11" ht="12.75" x14ac:dyDescent="0.2">
      <c r="A140" s="347">
        <v>2</v>
      </c>
      <c r="B140" s="348">
        <v>2</v>
      </c>
      <c r="C140" s="348">
        <v>7</v>
      </c>
      <c r="D140" s="348">
        <v>2</v>
      </c>
      <c r="E140" s="348" t="s">
        <v>666</v>
      </c>
      <c r="F140" s="362" t="s">
        <v>677</v>
      </c>
      <c r="G140" s="350"/>
      <c r="H140" s="350"/>
      <c r="I140" s="350"/>
      <c r="J140" s="351">
        <f t="shared" si="4"/>
        <v>0</v>
      </c>
      <c r="K140" s="352">
        <f t="shared" si="5"/>
        <v>0</v>
      </c>
    </row>
    <row r="141" spans="1:11" ht="12.75" x14ac:dyDescent="0.2">
      <c r="A141" s="343">
        <v>2</v>
      </c>
      <c r="B141" s="344">
        <v>2</v>
      </c>
      <c r="C141" s="344">
        <v>7</v>
      </c>
      <c r="D141" s="344">
        <v>3</v>
      </c>
      <c r="E141" s="344"/>
      <c r="F141" s="355" t="s">
        <v>678</v>
      </c>
      <c r="G141" s="345">
        <f>G142</f>
        <v>0</v>
      </c>
      <c r="H141" s="345">
        <f>H142</f>
        <v>0</v>
      </c>
      <c r="I141" s="345">
        <f>I142</f>
        <v>0</v>
      </c>
      <c r="J141" s="345">
        <f>J142</f>
        <v>0</v>
      </c>
      <c r="K141" s="358">
        <f>K142</f>
        <v>0</v>
      </c>
    </row>
    <row r="142" spans="1:11" ht="12.75" x14ac:dyDescent="0.2">
      <c r="A142" s="347">
        <v>2</v>
      </c>
      <c r="B142" s="348">
        <v>2</v>
      </c>
      <c r="C142" s="348">
        <v>7</v>
      </c>
      <c r="D142" s="348">
        <v>3</v>
      </c>
      <c r="E142" s="348" t="s">
        <v>574</v>
      </c>
      <c r="F142" s="349" t="s">
        <v>678</v>
      </c>
      <c r="G142" s="350"/>
      <c r="H142" s="350"/>
      <c r="I142" s="350"/>
      <c r="J142" s="351">
        <f>SUBTOTAL(9,G142:I142)</f>
        <v>0</v>
      </c>
      <c r="K142" s="352">
        <f>IFERROR(J142/$J$18*100,"0.00")</f>
        <v>0</v>
      </c>
    </row>
    <row r="143" spans="1:11" ht="12.75" x14ac:dyDescent="0.2">
      <c r="A143" s="340">
        <v>2</v>
      </c>
      <c r="B143" s="341">
        <v>2</v>
      </c>
      <c r="C143" s="341">
        <v>8</v>
      </c>
      <c r="D143" s="341"/>
      <c r="E143" s="341"/>
      <c r="F143" s="258" t="s">
        <v>679</v>
      </c>
      <c r="G143" s="342">
        <f>+G144+G146+G148+G150+G154+G157+G164</f>
        <v>0</v>
      </c>
      <c r="H143" s="342">
        <f>+H144+H146+H148+H150+H154+H157+H164</f>
        <v>1950000</v>
      </c>
      <c r="I143" s="342">
        <f>+I144+I146+I148+I150+I154+I157+I164</f>
        <v>0</v>
      </c>
      <c r="J143" s="342">
        <f>+J144+J146+J148+J150+J154+J157+J164</f>
        <v>1950000</v>
      </c>
      <c r="K143" s="342">
        <f>+K144+K146+K148+K150+K154+K157+K164</f>
        <v>0.41353113750561371</v>
      </c>
    </row>
    <row r="144" spans="1:11" ht="12.75" x14ac:dyDescent="0.2">
      <c r="A144" s="343">
        <v>2</v>
      </c>
      <c r="B144" s="344">
        <v>2</v>
      </c>
      <c r="C144" s="344">
        <v>8</v>
      </c>
      <c r="D144" s="344">
        <v>1</v>
      </c>
      <c r="E144" s="344"/>
      <c r="F144" s="355" t="s">
        <v>680</v>
      </c>
      <c r="G144" s="345">
        <f>G145</f>
        <v>0</v>
      </c>
      <c r="H144" s="345">
        <f>H145</f>
        <v>0</v>
      </c>
      <c r="I144" s="345">
        <f>I145</f>
        <v>0</v>
      </c>
      <c r="J144" s="345">
        <f>J145</f>
        <v>0</v>
      </c>
      <c r="K144" s="358">
        <f>K145</f>
        <v>0</v>
      </c>
    </row>
    <row r="145" spans="1:11" ht="12.75" x14ac:dyDescent="0.2">
      <c r="A145" s="347">
        <v>2</v>
      </c>
      <c r="B145" s="348">
        <v>2</v>
      </c>
      <c r="C145" s="348">
        <v>8</v>
      </c>
      <c r="D145" s="348">
        <v>1</v>
      </c>
      <c r="E145" s="348" t="s">
        <v>574</v>
      </c>
      <c r="F145" s="349" t="s">
        <v>680</v>
      </c>
      <c r="G145" s="350"/>
      <c r="H145" s="350"/>
      <c r="I145" s="350"/>
      <c r="J145" s="351">
        <f>SUBTOTAL(9,G145:I145)</f>
        <v>0</v>
      </c>
      <c r="K145" s="352">
        <f>IFERROR(J145/$J$18*100,"0.00")</f>
        <v>0</v>
      </c>
    </row>
    <row r="146" spans="1:11" ht="12.75" x14ac:dyDescent="0.2">
      <c r="A146" s="343">
        <v>2</v>
      </c>
      <c r="B146" s="344">
        <v>2</v>
      </c>
      <c r="C146" s="344">
        <v>8</v>
      </c>
      <c r="D146" s="344">
        <v>2</v>
      </c>
      <c r="E146" s="344"/>
      <c r="F146" s="355" t="s">
        <v>681</v>
      </c>
      <c r="G146" s="345">
        <f>G147</f>
        <v>0</v>
      </c>
      <c r="H146" s="345">
        <f>H147</f>
        <v>0</v>
      </c>
      <c r="I146" s="345">
        <f>I147</f>
        <v>0</v>
      </c>
      <c r="J146" s="345">
        <f>J147</f>
        <v>0</v>
      </c>
      <c r="K146" s="358">
        <f>K147</f>
        <v>0</v>
      </c>
    </row>
    <row r="147" spans="1:11" ht="12.75" x14ac:dyDescent="0.2">
      <c r="A147" s="347">
        <v>2</v>
      </c>
      <c r="B147" s="348">
        <v>2</v>
      </c>
      <c r="C147" s="348">
        <v>8</v>
      </c>
      <c r="D147" s="348">
        <v>2</v>
      </c>
      <c r="E147" s="348" t="s">
        <v>574</v>
      </c>
      <c r="F147" s="349" t="s">
        <v>682</v>
      </c>
      <c r="G147" s="350"/>
      <c r="H147" s="350"/>
      <c r="I147" s="350"/>
      <c r="J147" s="351">
        <f>SUBTOTAL(9,G147:I147)</f>
        <v>0</v>
      </c>
      <c r="K147" s="352">
        <f>IFERROR(J147/$J$18*100,"0.00")</f>
        <v>0</v>
      </c>
    </row>
    <row r="148" spans="1:11" ht="12.75" x14ac:dyDescent="0.2">
      <c r="A148" s="343">
        <v>2</v>
      </c>
      <c r="B148" s="344">
        <v>2</v>
      </c>
      <c r="C148" s="344">
        <v>8</v>
      </c>
      <c r="D148" s="344">
        <v>4</v>
      </c>
      <c r="E148" s="344"/>
      <c r="F148" s="355" t="s">
        <v>683</v>
      </c>
      <c r="G148" s="345">
        <f>G149</f>
        <v>0</v>
      </c>
      <c r="H148" s="345">
        <f>H149</f>
        <v>250000</v>
      </c>
      <c r="I148" s="345">
        <f>I149</f>
        <v>0</v>
      </c>
      <c r="J148" s="345">
        <f>J149</f>
        <v>250000</v>
      </c>
      <c r="K148" s="358">
        <f>K149</f>
        <v>5.3016812500719698E-2</v>
      </c>
    </row>
    <row r="149" spans="1:11" ht="12.75" x14ac:dyDescent="0.2">
      <c r="A149" s="347">
        <v>2</v>
      </c>
      <c r="B149" s="348">
        <v>2</v>
      </c>
      <c r="C149" s="348">
        <v>8</v>
      </c>
      <c r="D149" s="348">
        <v>4</v>
      </c>
      <c r="E149" s="348" t="s">
        <v>574</v>
      </c>
      <c r="F149" s="349" t="s">
        <v>683</v>
      </c>
      <c r="G149" s="350"/>
      <c r="H149" s="350">
        <v>250000</v>
      </c>
      <c r="I149" s="350"/>
      <c r="J149" s="351">
        <f>SUBTOTAL(9,G149:I149)</f>
        <v>250000</v>
      </c>
      <c r="K149" s="352">
        <f>IFERROR(J149/$J$18*100,"0.00")</f>
        <v>5.3016812500719698E-2</v>
      </c>
    </row>
    <row r="150" spans="1:11" ht="12.75" x14ac:dyDescent="0.2">
      <c r="A150" s="343">
        <v>2</v>
      </c>
      <c r="B150" s="344">
        <v>2</v>
      </c>
      <c r="C150" s="344">
        <v>8</v>
      </c>
      <c r="D150" s="344">
        <v>5</v>
      </c>
      <c r="E150" s="344"/>
      <c r="F150" s="355" t="s">
        <v>684</v>
      </c>
      <c r="G150" s="345">
        <f>SUM(G151:G153)</f>
        <v>0</v>
      </c>
      <c r="H150" s="345">
        <f>SUM(H151:H153)</f>
        <v>0</v>
      </c>
      <c r="I150" s="345">
        <f>SUM(I151:I153)</f>
        <v>0</v>
      </c>
      <c r="J150" s="345">
        <f>SUM(J151:J153)</f>
        <v>0</v>
      </c>
      <c r="K150" s="358">
        <f>SUM(K151:K153)</f>
        <v>0</v>
      </c>
    </row>
    <row r="151" spans="1:11" ht="12.75" x14ac:dyDescent="0.2">
      <c r="A151" s="347">
        <v>2</v>
      </c>
      <c r="B151" s="348">
        <v>2</v>
      </c>
      <c r="C151" s="348">
        <v>8</v>
      </c>
      <c r="D151" s="348">
        <v>5</v>
      </c>
      <c r="E151" s="348" t="s">
        <v>574</v>
      </c>
      <c r="F151" s="349" t="s">
        <v>685</v>
      </c>
      <c r="G151" s="350"/>
      <c r="H151" s="350"/>
      <c r="I151" s="350"/>
      <c r="J151" s="351">
        <f>SUBTOTAL(9,G151:I151)</f>
        <v>0</v>
      </c>
      <c r="K151" s="352">
        <f>IFERROR(J151/$J$18*100,"0.00")</f>
        <v>0</v>
      </c>
    </row>
    <row r="152" spans="1:11" ht="12.75" x14ac:dyDescent="0.2">
      <c r="A152" s="347">
        <v>2</v>
      </c>
      <c r="B152" s="348">
        <v>2</v>
      </c>
      <c r="C152" s="348">
        <v>8</v>
      </c>
      <c r="D152" s="348">
        <v>5</v>
      </c>
      <c r="E152" s="348" t="s">
        <v>576</v>
      </c>
      <c r="F152" s="349" t="s">
        <v>686</v>
      </c>
      <c r="G152" s="350"/>
      <c r="H152" s="350"/>
      <c r="I152" s="350"/>
      <c r="J152" s="351">
        <f>SUBTOTAL(9,G152:I152)</f>
        <v>0</v>
      </c>
      <c r="K152" s="352">
        <f>IFERROR(J152/$J$18*100,"0.00")</f>
        <v>0</v>
      </c>
    </row>
    <row r="153" spans="1:11" ht="12.75" x14ac:dyDescent="0.2">
      <c r="A153" s="347">
        <v>2</v>
      </c>
      <c r="B153" s="348">
        <v>2</v>
      </c>
      <c r="C153" s="348">
        <v>8</v>
      </c>
      <c r="D153" s="348">
        <v>5</v>
      </c>
      <c r="E153" s="348" t="s">
        <v>583</v>
      </c>
      <c r="F153" s="349" t="s">
        <v>687</v>
      </c>
      <c r="G153" s="350"/>
      <c r="H153" s="350"/>
      <c r="I153" s="350"/>
      <c r="J153" s="351">
        <f>SUBTOTAL(9,G153:I153)</f>
        <v>0</v>
      </c>
      <c r="K153" s="352">
        <f>IFERROR(J153/$J$18*100,"0.00")</f>
        <v>0</v>
      </c>
    </row>
    <row r="154" spans="1:11" ht="12.75" x14ac:dyDescent="0.2">
      <c r="A154" s="343">
        <v>2</v>
      </c>
      <c r="B154" s="344">
        <v>2</v>
      </c>
      <c r="C154" s="344">
        <v>8</v>
      </c>
      <c r="D154" s="344">
        <v>6</v>
      </c>
      <c r="E154" s="344"/>
      <c r="F154" s="355" t="s">
        <v>688</v>
      </c>
      <c r="G154" s="345">
        <f>SUM(G155:G156)</f>
        <v>0</v>
      </c>
      <c r="H154" s="345">
        <f>SUM(H155:H156)</f>
        <v>0</v>
      </c>
      <c r="I154" s="345">
        <f>SUM(I155:I156)</f>
        <v>0</v>
      </c>
      <c r="J154" s="345">
        <f>SUM(J155:J156)</f>
        <v>0</v>
      </c>
      <c r="K154" s="358">
        <f>SUM(K155:K156)</f>
        <v>0</v>
      </c>
    </row>
    <row r="155" spans="1:11" ht="12.75" x14ac:dyDescent="0.2">
      <c r="A155" s="347">
        <v>2</v>
      </c>
      <c r="B155" s="348">
        <v>2</v>
      </c>
      <c r="C155" s="348">
        <v>8</v>
      </c>
      <c r="D155" s="348">
        <v>6</v>
      </c>
      <c r="E155" s="348" t="s">
        <v>574</v>
      </c>
      <c r="F155" s="349" t="s">
        <v>689</v>
      </c>
      <c r="G155" s="350"/>
      <c r="H155" s="350"/>
      <c r="I155" s="350"/>
      <c r="J155" s="351">
        <f>SUBTOTAL(9,G155:I155)</f>
        <v>0</v>
      </c>
      <c r="K155" s="352">
        <f>IFERROR(J155/$J$18*100,"0.00")</f>
        <v>0</v>
      </c>
    </row>
    <row r="156" spans="1:11" ht="12.75" x14ac:dyDescent="0.2">
      <c r="A156" s="347">
        <v>2</v>
      </c>
      <c r="B156" s="348">
        <v>2</v>
      </c>
      <c r="C156" s="348">
        <v>8</v>
      </c>
      <c r="D156" s="348">
        <v>6</v>
      </c>
      <c r="E156" s="348" t="s">
        <v>576</v>
      </c>
      <c r="F156" s="349" t="s">
        <v>690</v>
      </c>
      <c r="G156" s="350"/>
      <c r="H156" s="350"/>
      <c r="I156" s="350"/>
      <c r="J156" s="351">
        <f>SUBTOTAL(9,G156:I156)</f>
        <v>0</v>
      </c>
      <c r="K156" s="352">
        <f>IFERROR(J156/$J$18*100,"0.00")</f>
        <v>0</v>
      </c>
    </row>
    <row r="157" spans="1:11" ht="12.75" x14ac:dyDescent="0.2">
      <c r="A157" s="343">
        <v>2</v>
      </c>
      <c r="B157" s="344">
        <v>2</v>
      </c>
      <c r="C157" s="344">
        <v>8</v>
      </c>
      <c r="D157" s="344">
        <v>7</v>
      </c>
      <c r="E157" s="344"/>
      <c r="F157" s="355" t="s">
        <v>691</v>
      </c>
      <c r="G157" s="345">
        <f>SUM(G158:G163)</f>
        <v>0</v>
      </c>
      <c r="H157" s="345">
        <f>SUM(H158:H163)</f>
        <v>1700000</v>
      </c>
      <c r="I157" s="345">
        <f>SUM(I158:I163)</f>
        <v>0</v>
      </c>
      <c r="J157" s="345">
        <f>SUM(J158:J163)</f>
        <v>1700000</v>
      </c>
      <c r="K157" s="358">
        <f>SUM(K158:K163)</f>
        <v>0.360514325004894</v>
      </c>
    </row>
    <row r="158" spans="1:11" ht="12.75" x14ac:dyDescent="0.2">
      <c r="A158" s="347">
        <v>2</v>
      </c>
      <c r="B158" s="348">
        <v>2</v>
      </c>
      <c r="C158" s="348">
        <v>8</v>
      </c>
      <c r="D158" s="348">
        <v>7</v>
      </c>
      <c r="E158" s="348" t="s">
        <v>574</v>
      </c>
      <c r="F158" s="362" t="s">
        <v>692</v>
      </c>
      <c r="G158" s="350"/>
      <c r="H158" s="350"/>
      <c r="I158" s="350"/>
      <c r="J158" s="351">
        <f t="shared" ref="J158:J163" si="6">SUBTOTAL(9,G158:I158)</f>
        <v>0</v>
      </c>
      <c r="K158" s="352">
        <f t="shared" ref="K158:K163" si="7">IFERROR(J158/$J$18*100,"0.00")</f>
        <v>0</v>
      </c>
    </row>
    <row r="159" spans="1:11" ht="12.75" x14ac:dyDescent="0.2">
      <c r="A159" s="347">
        <v>2</v>
      </c>
      <c r="B159" s="348">
        <v>2</v>
      </c>
      <c r="C159" s="348">
        <v>8</v>
      </c>
      <c r="D159" s="348">
        <v>7</v>
      </c>
      <c r="E159" s="348" t="s">
        <v>576</v>
      </c>
      <c r="F159" s="362" t="s">
        <v>693</v>
      </c>
      <c r="G159" s="350"/>
      <c r="H159" s="350"/>
      <c r="I159" s="350"/>
      <c r="J159" s="351">
        <f t="shared" si="6"/>
        <v>0</v>
      </c>
      <c r="K159" s="352">
        <f t="shared" si="7"/>
        <v>0</v>
      </c>
    </row>
    <row r="160" spans="1:11" ht="12.75" x14ac:dyDescent="0.2">
      <c r="A160" s="347">
        <v>2</v>
      </c>
      <c r="B160" s="348">
        <v>2</v>
      </c>
      <c r="C160" s="348">
        <v>8</v>
      </c>
      <c r="D160" s="348">
        <v>7</v>
      </c>
      <c r="E160" s="348" t="s">
        <v>583</v>
      </c>
      <c r="F160" s="362" t="s">
        <v>694</v>
      </c>
      <c r="G160" s="350"/>
      <c r="H160" s="350"/>
      <c r="I160" s="350"/>
      <c r="J160" s="351">
        <f t="shared" si="6"/>
        <v>0</v>
      </c>
      <c r="K160" s="352">
        <f t="shared" si="7"/>
        <v>0</v>
      </c>
    </row>
    <row r="161" spans="1:11" ht="12.75" x14ac:dyDescent="0.2">
      <c r="A161" s="347">
        <v>2</v>
      </c>
      <c r="B161" s="348">
        <v>2</v>
      </c>
      <c r="C161" s="348">
        <v>8</v>
      </c>
      <c r="D161" s="348">
        <v>7</v>
      </c>
      <c r="E161" s="348" t="s">
        <v>598</v>
      </c>
      <c r="F161" s="362" t="s">
        <v>695</v>
      </c>
      <c r="G161" s="350"/>
      <c r="H161" s="350"/>
      <c r="I161" s="350"/>
      <c r="J161" s="351">
        <f t="shared" si="6"/>
        <v>0</v>
      </c>
      <c r="K161" s="352">
        <f t="shared" si="7"/>
        <v>0</v>
      </c>
    </row>
    <row r="162" spans="1:11" ht="12.75" x14ac:dyDescent="0.2">
      <c r="A162" s="347">
        <v>2</v>
      </c>
      <c r="B162" s="348">
        <v>2</v>
      </c>
      <c r="C162" s="348">
        <v>8</v>
      </c>
      <c r="D162" s="348">
        <v>7</v>
      </c>
      <c r="E162" s="348" t="s">
        <v>578</v>
      </c>
      <c r="F162" s="362" t="s">
        <v>696</v>
      </c>
      <c r="G162" s="350"/>
      <c r="H162" s="350"/>
      <c r="I162" s="350"/>
      <c r="J162" s="351">
        <f t="shared" si="6"/>
        <v>0</v>
      </c>
      <c r="K162" s="352">
        <f t="shared" si="7"/>
        <v>0</v>
      </c>
    </row>
    <row r="163" spans="1:11" ht="12.75" x14ac:dyDescent="0.2">
      <c r="A163" s="347">
        <v>2</v>
      </c>
      <c r="B163" s="348">
        <v>2</v>
      </c>
      <c r="C163" s="348">
        <v>8</v>
      </c>
      <c r="D163" s="348">
        <v>7</v>
      </c>
      <c r="E163" s="348" t="s">
        <v>580</v>
      </c>
      <c r="F163" s="362" t="s">
        <v>697</v>
      </c>
      <c r="G163" s="350"/>
      <c r="H163" s="350">
        <v>1700000</v>
      </c>
      <c r="I163" s="350"/>
      <c r="J163" s="351">
        <f t="shared" si="6"/>
        <v>1700000</v>
      </c>
      <c r="K163" s="352">
        <f t="shared" si="7"/>
        <v>0.360514325004894</v>
      </c>
    </row>
    <row r="164" spans="1:11" ht="12.75" x14ac:dyDescent="0.2">
      <c r="A164" s="343">
        <v>2</v>
      </c>
      <c r="B164" s="344">
        <v>2</v>
      </c>
      <c r="C164" s="344">
        <v>8</v>
      </c>
      <c r="D164" s="344">
        <v>8</v>
      </c>
      <c r="E164" s="344"/>
      <c r="F164" s="355" t="s">
        <v>698</v>
      </c>
      <c r="G164" s="345">
        <f>SUM(G165:G167)</f>
        <v>0</v>
      </c>
      <c r="H164" s="345">
        <f>SUM(H165:H167)</f>
        <v>0</v>
      </c>
      <c r="I164" s="345">
        <f>SUM(I165:I167)</f>
        <v>0</v>
      </c>
      <c r="J164" s="345">
        <f>SUM(J165:J167)</f>
        <v>0</v>
      </c>
      <c r="K164" s="358">
        <f>SUM(K165:K167)</f>
        <v>0</v>
      </c>
    </row>
    <row r="165" spans="1:11" ht="12.75" x14ac:dyDescent="0.2">
      <c r="A165" s="347">
        <v>2</v>
      </c>
      <c r="B165" s="348">
        <v>2</v>
      </c>
      <c r="C165" s="348">
        <v>8</v>
      </c>
      <c r="D165" s="348">
        <v>8</v>
      </c>
      <c r="E165" s="348" t="s">
        <v>574</v>
      </c>
      <c r="F165" s="362" t="s">
        <v>699</v>
      </c>
      <c r="G165" s="350"/>
      <c r="H165" s="350"/>
      <c r="I165" s="350"/>
      <c r="J165" s="351">
        <f>SUBTOTAL(9,G165:I165)</f>
        <v>0</v>
      </c>
      <c r="K165" s="352">
        <f>IFERROR(J165/$J$18*100,"0.00")</f>
        <v>0</v>
      </c>
    </row>
    <row r="166" spans="1:11" ht="12.75" x14ac:dyDescent="0.2">
      <c r="A166" s="347">
        <v>2</v>
      </c>
      <c r="B166" s="348">
        <v>2</v>
      </c>
      <c r="C166" s="348">
        <v>8</v>
      </c>
      <c r="D166" s="348">
        <v>8</v>
      </c>
      <c r="E166" s="348" t="s">
        <v>576</v>
      </c>
      <c r="F166" s="362" t="s">
        <v>700</v>
      </c>
      <c r="G166" s="350"/>
      <c r="H166" s="350"/>
      <c r="I166" s="350"/>
      <c r="J166" s="351">
        <f>SUBTOTAL(9,G166:I166)</f>
        <v>0</v>
      </c>
      <c r="K166" s="352">
        <f>IFERROR(J166/$J$18*100,"0.00")</f>
        <v>0</v>
      </c>
    </row>
    <row r="167" spans="1:11" ht="12.75" x14ac:dyDescent="0.2">
      <c r="A167" s="347">
        <v>2</v>
      </c>
      <c r="B167" s="348">
        <v>2</v>
      </c>
      <c r="C167" s="348">
        <v>8</v>
      </c>
      <c r="D167" s="348">
        <v>8</v>
      </c>
      <c r="E167" s="348" t="s">
        <v>583</v>
      </c>
      <c r="F167" s="362" t="s">
        <v>701</v>
      </c>
      <c r="G167" s="350"/>
      <c r="H167" s="350"/>
      <c r="I167" s="350"/>
      <c r="J167" s="351">
        <f>SUBTOTAL(9,G167:I167)</f>
        <v>0</v>
      </c>
      <c r="K167" s="352">
        <f>IFERROR(J167/$J$18*100,"0.00")</f>
        <v>0</v>
      </c>
    </row>
    <row r="168" spans="1:11" ht="12.75" x14ac:dyDescent="0.2">
      <c r="A168" s="343">
        <v>2</v>
      </c>
      <c r="B168" s="344">
        <v>2</v>
      </c>
      <c r="C168" s="344">
        <v>9</v>
      </c>
      <c r="D168" s="344">
        <v>2</v>
      </c>
      <c r="E168" s="348"/>
      <c r="F168" s="355" t="s">
        <v>702</v>
      </c>
      <c r="G168" s="357">
        <f>+G169+G170</f>
        <v>0</v>
      </c>
      <c r="H168" s="357">
        <f>+H169+H170</f>
        <v>0</v>
      </c>
      <c r="I168" s="357">
        <f>+I169+I170</f>
        <v>0</v>
      </c>
      <c r="J168" s="357">
        <f>+J169+J170</f>
        <v>0</v>
      </c>
      <c r="K168" s="358">
        <f>+K169+K170</f>
        <v>0</v>
      </c>
    </row>
    <row r="169" spans="1:11" ht="12.75" x14ac:dyDescent="0.2">
      <c r="A169" s="347">
        <v>2</v>
      </c>
      <c r="B169" s="348">
        <v>2</v>
      </c>
      <c r="C169" s="348">
        <v>9</v>
      </c>
      <c r="D169" s="348">
        <v>2</v>
      </c>
      <c r="E169" s="348" t="s">
        <v>574</v>
      </c>
      <c r="F169" s="349" t="s">
        <v>703</v>
      </c>
      <c r="G169" s="350"/>
      <c r="H169" s="350"/>
      <c r="I169" s="350"/>
      <c r="J169" s="351">
        <f>SUBTOTAL(9,G169:I169)</f>
        <v>0</v>
      </c>
      <c r="K169" s="352">
        <f>IFERROR(J169/$J$18*100,"0.00")</f>
        <v>0</v>
      </c>
    </row>
    <row r="170" spans="1:11" ht="12.75" x14ac:dyDescent="0.2">
      <c r="A170" s="347">
        <v>2</v>
      </c>
      <c r="B170" s="348">
        <v>2</v>
      </c>
      <c r="C170" s="348">
        <v>9</v>
      </c>
      <c r="D170" s="348">
        <v>2</v>
      </c>
      <c r="E170" s="348" t="s">
        <v>583</v>
      </c>
      <c r="F170" s="362" t="s">
        <v>704</v>
      </c>
      <c r="G170" s="350"/>
      <c r="H170" s="350"/>
      <c r="I170" s="350"/>
      <c r="J170" s="351">
        <f>SUBTOTAL(9,G170:I170)</f>
        <v>0</v>
      </c>
      <c r="K170" s="352">
        <f>IFERROR(J170/$J$18*100,"0.00")</f>
        <v>0</v>
      </c>
    </row>
    <row r="171" spans="1:11" ht="12.75" x14ac:dyDescent="0.2">
      <c r="A171" s="336">
        <v>2</v>
      </c>
      <c r="B171" s="337">
        <v>3</v>
      </c>
      <c r="C171" s="338"/>
      <c r="D171" s="338"/>
      <c r="E171" s="338"/>
      <c r="F171" s="257" t="s">
        <v>705</v>
      </c>
      <c r="G171" s="339">
        <f>+G172+G180+G189+G198+G201+G210+G225+G238</f>
        <v>27054575</v>
      </c>
      <c r="H171" s="339">
        <f>+H172+H180+H189+H198+H201+H210+H225+H238</f>
        <v>46050000</v>
      </c>
      <c r="I171" s="339">
        <f>+I172+I180+I189+I198+I201+I210+I225+I238</f>
        <v>0</v>
      </c>
      <c r="J171" s="339">
        <f>+J172+J180+J189+J198+J201+J210+J225+J238</f>
        <v>73104575</v>
      </c>
      <c r="K171" s="339">
        <f>+K172+K180+K189+K198+K201+K210+K225+K238</f>
        <v>12.618971582840054</v>
      </c>
    </row>
    <row r="172" spans="1:11" ht="12.75" x14ac:dyDescent="0.2">
      <c r="A172" s="340">
        <v>2</v>
      </c>
      <c r="B172" s="341">
        <v>3</v>
      </c>
      <c r="C172" s="341">
        <v>1</v>
      </c>
      <c r="D172" s="341"/>
      <c r="E172" s="341"/>
      <c r="F172" s="258" t="s">
        <v>706</v>
      </c>
      <c r="G172" s="342">
        <f>+G173+G175+G178</f>
        <v>5000000</v>
      </c>
      <c r="H172" s="342">
        <f>+H173+H175+H178</f>
        <v>4000000</v>
      </c>
      <c r="I172" s="342">
        <f>+I173+I175+I178</f>
        <v>0</v>
      </c>
      <c r="J172" s="342">
        <f>+J173+J175+J178</f>
        <v>9000000</v>
      </c>
      <c r="K172" s="342">
        <f>+K173+K175+K178</f>
        <v>1.9086052500259094</v>
      </c>
    </row>
    <row r="173" spans="1:11" ht="12.75" x14ac:dyDescent="0.2">
      <c r="A173" s="343">
        <v>2</v>
      </c>
      <c r="B173" s="344">
        <v>3</v>
      </c>
      <c r="C173" s="344">
        <v>1</v>
      </c>
      <c r="D173" s="344">
        <v>1</v>
      </c>
      <c r="E173" s="344"/>
      <c r="F173" s="355" t="s">
        <v>507</v>
      </c>
      <c r="G173" s="345">
        <f>SUM(G174:G174)</f>
        <v>5000000</v>
      </c>
      <c r="H173" s="345">
        <f>SUM(H174:H174)</f>
        <v>4000000</v>
      </c>
      <c r="I173" s="345">
        <f>SUM(I174:I174)</f>
        <v>0</v>
      </c>
      <c r="J173" s="345">
        <f>SUM(J174:J174)</f>
        <v>9000000</v>
      </c>
      <c r="K173" s="358">
        <f>SUM(K174:K174)</f>
        <v>1.9086052500259094</v>
      </c>
    </row>
    <row r="174" spans="1:11" ht="12.75" x14ac:dyDescent="0.2">
      <c r="A174" s="356">
        <v>2</v>
      </c>
      <c r="B174" s="348">
        <v>3</v>
      </c>
      <c r="C174" s="348">
        <v>1</v>
      </c>
      <c r="D174" s="348">
        <v>1</v>
      </c>
      <c r="E174" s="348" t="s">
        <v>574</v>
      </c>
      <c r="F174" s="349" t="s">
        <v>507</v>
      </c>
      <c r="G174" s="350">
        <v>5000000</v>
      </c>
      <c r="H174" s="350">
        <v>4000000</v>
      </c>
      <c r="I174" s="350"/>
      <c r="J174" s="351">
        <f>SUBTOTAL(9,G174:I174)</f>
        <v>9000000</v>
      </c>
      <c r="K174" s="352">
        <f>IFERROR(J174/$J$18*100,"0.00")</f>
        <v>1.9086052500259094</v>
      </c>
    </row>
    <row r="175" spans="1:11" ht="12.75" x14ac:dyDescent="0.2">
      <c r="A175" s="343">
        <v>2</v>
      </c>
      <c r="B175" s="344">
        <v>3</v>
      </c>
      <c r="C175" s="344">
        <v>1</v>
      </c>
      <c r="D175" s="344">
        <v>3</v>
      </c>
      <c r="E175" s="344"/>
      <c r="F175" s="355" t="s">
        <v>707</v>
      </c>
      <c r="G175" s="345">
        <f>SUM(G176:G177)</f>
        <v>0</v>
      </c>
      <c r="H175" s="345">
        <f>SUM(H176:H177)</f>
        <v>0</v>
      </c>
      <c r="I175" s="345">
        <f>SUM(I176:I177)</f>
        <v>0</v>
      </c>
      <c r="J175" s="345">
        <f>SUM(J176:J177)</f>
        <v>0</v>
      </c>
      <c r="K175" s="358">
        <f>SUM(K176:K177)</f>
        <v>0</v>
      </c>
    </row>
    <row r="176" spans="1:11" ht="12.75" x14ac:dyDescent="0.2">
      <c r="A176" s="356">
        <v>2</v>
      </c>
      <c r="B176" s="348">
        <v>3</v>
      </c>
      <c r="C176" s="348">
        <v>1</v>
      </c>
      <c r="D176" s="348">
        <v>3</v>
      </c>
      <c r="E176" s="348" t="s">
        <v>576</v>
      </c>
      <c r="F176" s="349" t="s">
        <v>708</v>
      </c>
      <c r="G176" s="350"/>
      <c r="H176" s="350"/>
      <c r="I176" s="350"/>
      <c r="J176" s="351">
        <f>SUBTOTAL(9,G176:I176)</f>
        <v>0</v>
      </c>
      <c r="K176" s="352">
        <f>IFERROR(J176/$J$18*100,"0.00")</f>
        <v>0</v>
      </c>
    </row>
    <row r="177" spans="1:11" ht="12.75" x14ac:dyDescent="0.2">
      <c r="A177" s="356">
        <v>2</v>
      </c>
      <c r="B177" s="348">
        <v>3</v>
      </c>
      <c r="C177" s="348">
        <v>1</v>
      </c>
      <c r="D177" s="348">
        <v>3</v>
      </c>
      <c r="E177" s="348" t="s">
        <v>583</v>
      </c>
      <c r="F177" s="349" t="s">
        <v>709</v>
      </c>
      <c r="G177" s="364"/>
      <c r="H177" s="364"/>
      <c r="I177" s="364"/>
      <c r="J177" s="351">
        <f>SUBTOTAL(9,G177:I177)</f>
        <v>0</v>
      </c>
      <c r="K177" s="352">
        <f>IFERROR(J177/$J$18*100,"0.00")</f>
        <v>0</v>
      </c>
    </row>
    <row r="178" spans="1:11" ht="12.75" x14ac:dyDescent="0.2">
      <c r="A178" s="343">
        <v>2</v>
      </c>
      <c r="B178" s="344">
        <v>3</v>
      </c>
      <c r="C178" s="344">
        <v>1</v>
      </c>
      <c r="D178" s="344">
        <v>4</v>
      </c>
      <c r="E178" s="344"/>
      <c r="F178" s="355" t="s">
        <v>710</v>
      </c>
      <c r="G178" s="357">
        <f>+G179</f>
        <v>0</v>
      </c>
      <c r="H178" s="357">
        <f>+H179</f>
        <v>0</v>
      </c>
      <c r="I178" s="357">
        <f>+I179</f>
        <v>0</v>
      </c>
      <c r="J178" s="357">
        <f>+J179</f>
        <v>0</v>
      </c>
      <c r="K178" s="346">
        <f>+K179</f>
        <v>0</v>
      </c>
    </row>
    <row r="179" spans="1:11" ht="12.75" x14ac:dyDescent="0.2">
      <c r="A179" s="356">
        <v>2</v>
      </c>
      <c r="B179" s="348">
        <v>3</v>
      </c>
      <c r="C179" s="348">
        <v>1</v>
      </c>
      <c r="D179" s="348">
        <v>4</v>
      </c>
      <c r="E179" s="348" t="s">
        <v>574</v>
      </c>
      <c r="F179" s="349" t="s">
        <v>710</v>
      </c>
      <c r="G179" s="364"/>
      <c r="H179" s="364"/>
      <c r="I179" s="364"/>
      <c r="J179" s="351">
        <f>SUBTOTAL(9,G179:I179)</f>
        <v>0</v>
      </c>
      <c r="K179" s="352">
        <f>IFERROR(J179/$J$18*100,"0.00")</f>
        <v>0</v>
      </c>
    </row>
    <row r="180" spans="1:11" ht="12.75" x14ac:dyDescent="0.2">
      <c r="A180" s="340">
        <v>2</v>
      </c>
      <c r="B180" s="341">
        <v>3</v>
      </c>
      <c r="C180" s="341">
        <v>2</v>
      </c>
      <c r="D180" s="341"/>
      <c r="E180" s="341"/>
      <c r="F180" s="258" t="s">
        <v>711</v>
      </c>
      <c r="G180" s="342">
        <f>+G181+G183+G185+G187</f>
        <v>0</v>
      </c>
      <c r="H180" s="342">
        <f>+H181+H183+H185+H187</f>
        <v>500000</v>
      </c>
      <c r="I180" s="342">
        <f>+I181+I183+I185+I187</f>
        <v>0</v>
      </c>
      <c r="J180" s="342">
        <f>+J181+J183+J185+J187</f>
        <v>500000</v>
      </c>
      <c r="K180" s="361">
        <f>+K181+K183+K185+K187</f>
        <v>0.1060336250014394</v>
      </c>
    </row>
    <row r="181" spans="1:11" ht="12.75" x14ac:dyDescent="0.2">
      <c r="A181" s="343">
        <v>2</v>
      </c>
      <c r="B181" s="344">
        <v>3</v>
      </c>
      <c r="C181" s="344">
        <v>2</v>
      </c>
      <c r="D181" s="344">
        <v>1</v>
      </c>
      <c r="E181" s="344"/>
      <c r="F181" s="355" t="s">
        <v>712</v>
      </c>
      <c r="G181" s="357">
        <f>+G182</f>
        <v>0</v>
      </c>
      <c r="H181" s="357">
        <f>+H182</f>
        <v>0</v>
      </c>
      <c r="I181" s="357">
        <f>+I182</f>
        <v>0</v>
      </c>
      <c r="J181" s="357">
        <f>+J182</f>
        <v>0</v>
      </c>
      <c r="K181" s="346">
        <f>+K182</f>
        <v>0</v>
      </c>
    </row>
    <row r="182" spans="1:11" ht="12.75" x14ac:dyDescent="0.2">
      <c r="A182" s="356">
        <v>2</v>
      </c>
      <c r="B182" s="348">
        <v>3</v>
      </c>
      <c r="C182" s="348">
        <v>2</v>
      </c>
      <c r="D182" s="348">
        <v>1</v>
      </c>
      <c r="E182" s="348" t="s">
        <v>574</v>
      </c>
      <c r="F182" s="349" t="s">
        <v>712</v>
      </c>
      <c r="G182" s="364"/>
      <c r="H182" s="364"/>
      <c r="I182" s="364"/>
      <c r="J182" s="351">
        <f>SUBTOTAL(9,G182:I182)</f>
        <v>0</v>
      </c>
      <c r="K182" s="352">
        <f>IFERROR(J182/$J$18*100,"0.00")</f>
        <v>0</v>
      </c>
    </row>
    <row r="183" spans="1:11" ht="12.75" x14ac:dyDescent="0.2">
      <c r="A183" s="343">
        <v>2</v>
      </c>
      <c r="B183" s="344">
        <v>3</v>
      </c>
      <c r="C183" s="344">
        <v>2</v>
      </c>
      <c r="D183" s="344">
        <v>2</v>
      </c>
      <c r="E183" s="344"/>
      <c r="F183" s="355" t="s">
        <v>713</v>
      </c>
      <c r="G183" s="357">
        <f>+G184</f>
        <v>0</v>
      </c>
      <c r="H183" s="357">
        <f>+H184</f>
        <v>500000</v>
      </c>
      <c r="I183" s="357">
        <f>+I184</f>
        <v>0</v>
      </c>
      <c r="J183" s="357">
        <f>+J184</f>
        <v>500000</v>
      </c>
      <c r="K183" s="346">
        <f>+K184</f>
        <v>0.1060336250014394</v>
      </c>
    </row>
    <row r="184" spans="1:11" ht="12.75" x14ac:dyDescent="0.2">
      <c r="A184" s="356">
        <v>2</v>
      </c>
      <c r="B184" s="348">
        <v>3</v>
      </c>
      <c r="C184" s="348">
        <v>2</v>
      </c>
      <c r="D184" s="348">
        <v>2</v>
      </c>
      <c r="E184" s="348" t="s">
        <v>574</v>
      </c>
      <c r="F184" s="349" t="s">
        <v>713</v>
      </c>
      <c r="G184" s="364"/>
      <c r="H184" s="364">
        <v>500000</v>
      </c>
      <c r="I184" s="364"/>
      <c r="J184" s="351">
        <f>SUBTOTAL(9,G184:I184)</f>
        <v>500000</v>
      </c>
      <c r="K184" s="352">
        <f>IFERROR(J184/$J$18*100,"0.00")</f>
        <v>0.1060336250014394</v>
      </c>
    </row>
    <row r="185" spans="1:11" ht="12.75" x14ac:dyDescent="0.2">
      <c r="A185" s="343">
        <v>2</v>
      </c>
      <c r="B185" s="344">
        <v>3</v>
      </c>
      <c r="C185" s="344">
        <v>2</v>
      </c>
      <c r="D185" s="344">
        <v>3</v>
      </c>
      <c r="E185" s="344"/>
      <c r="F185" s="355" t="s">
        <v>714</v>
      </c>
      <c r="G185" s="357">
        <f>+G186</f>
        <v>0</v>
      </c>
      <c r="H185" s="357">
        <f>+H186</f>
        <v>0</v>
      </c>
      <c r="I185" s="357">
        <f>+I186</f>
        <v>0</v>
      </c>
      <c r="J185" s="357">
        <f>+J186</f>
        <v>0</v>
      </c>
      <c r="K185" s="346">
        <f>+K186</f>
        <v>0</v>
      </c>
    </row>
    <row r="186" spans="1:11" ht="12.75" x14ac:dyDescent="0.2">
      <c r="A186" s="356">
        <v>2</v>
      </c>
      <c r="B186" s="348">
        <v>3</v>
      </c>
      <c r="C186" s="348">
        <v>2</v>
      </c>
      <c r="D186" s="348">
        <v>3</v>
      </c>
      <c r="E186" s="348" t="s">
        <v>574</v>
      </c>
      <c r="F186" s="349" t="s">
        <v>714</v>
      </c>
      <c r="G186" s="364"/>
      <c r="H186" s="364"/>
      <c r="I186" s="364"/>
      <c r="J186" s="351">
        <f>SUBTOTAL(9,G186:I186)</f>
        <v>0</v>
      </c>
      <c r="K186" s="352">
        <f>IFERROR(J186/$J$18*100,"0.00")</f>
        <v>0</v>
      </c>
    </row>
    <row r="187" spans="1:11" ht="12.75" x14ac:dyDescent="0.2">
      <c r="A187" s="343">
        <v>2</v>
      </c>
      <c r="B187" s="344">
        <v>3</v>
      </c>
      <c r="C187" s="344">
        <v>2</v>
      </c>
      <c r="D187" s="344">
        <v>4</v>
      </c>
      <c r="E187" s="344"/>
      <c r="F187" s="355" t="s">
        <v>715</v>
      </c>
      <c r="G187" s="357">
        <f>+G188</f>
        <v>0</v>
      </c>
      <c r="H187" s="357">
        <f>+H188</f>
        <v>0</v>
      </c>
      <c r="I187" s="357">
        <f>+I188</f>
        <v>0</v>
      </c>
      <c r="J187" s="357">
        <f>+J188</f>
        <v>0</v>
      </c>
      <c r="K187" s="346">
        <f>+K188</f>
        <v>0</v>
      </c>
    </row>
    <row r="188" spans="1:11" ht="12.75" x14ac:dyDescent="0.2">
      <c r="A188" s="356">
        <v>2</v>
      </c>
      <c r="B188" s="348">
        <v>3</v>
      </c>
      <c r="C188" s="348">
        <v>2</v>
      </c>
      <c r="D188" s="348">
        <v>4</v>
      </c>
      <c r="E188" s="348" t="s">
        <v>574</v>
      </c>
      <c r="F188" s="349" t="s">
        <v>715</v>
      </c>
      <c r="G188" s="364"/>
      <c r="H188" s="364"/>
      <c r="I188" s="364"/>
      <c r="J188" s="351">
        <f>SUBTOTAL(9,G188:I188)</f>
        <v>0</v>
      </c>
      <c r="K188" s="352">
        <f>IFERROR(J188/$J$18*100,"0.00")</f>
        <v>0</v>
      </c>
    </row>
    <row r="189" spans="1:11" ht="12.75" x14ac:dyDescent="0.2">
      <c r="A189" s="340">
        <v>2</v>
      </c>
      <c r="B189" s="341">
        <v>3</v>
      </c>
      <c r="C189" s="341">
        <v>3</v>
      </c>
      <c r="D189" s="341"/>
      <c r="E189" s="341"/>
      <c r="F189" s="258" t="s">
        <v>716</v>
      </c>
      <c r="G189" s="342">
        <f>+G190+G192+G194+G196</f>
        <v>0</v>
      </c>
      <c r="H189" s="342">
        <f>+H190+H192+H194+H196</f>
        <v>2550000</v>
      </c>
      <c r="I189" s="342">
        <f>+I190+I192+I194+I196</f>
        <v>0</v>
      </c>
      <c r="J189" s="342">
        <f>+J190+J192+J194+J196</f>
        <v>2550000</v>
      </c>
      <c r="K189" s="342">
        <f>+K190+K192+K194+K196</f>
        <v>0.54077148750734094</v>
      </c>
    </row>
    <row r="190" spans="1:11" ht="12.75" x14ac:dyDescent="0.2">
      <c r="A190" s="343">
        <v>2</v>
      </c>
      <c r="B190" s="344">
        <v>3</v>
      </c>
      <c r="C190" s="344">
        <v>3</v>
      </c>
      <c r="D190" s="344">
        <v>1</v>
      </c>
      <c r="E190" s="344"/>
      <c r="F190" s="355" t="s">
        <v>717</v>
      </c>
      <c r="G190" s="345">
        <f>G191</f>
        <v>0</v>
      </c>
      <c r="H190" s="345">
        <f>H191</f>
        <v>700000</v>
      </c>
      <c r="I190" s="345">
        <f>I191</f>
        <v>0</v>
      </c>
      <c r="J190" s="345">
        <f>J191</f>
        <v>700000</v>
      </c>
      <c r="K190" s="358">
        <f>K191</f>
        <v>0.14844707500201518</v>
      </c>
    </row>
    <row r="191" spans="1:11" ht="12.75" x14ac:dyDescent="0.2">
      <c r="A191" s="356">
        <v>2</v>
      </c>
      <c r="B191" s="348">
        <v>3</v>
      </c>
      <c r="C191" s="348">
        <v>3</v>
      </c>
      <c r="D191" s="348">
        <v>1</v>
      </c>
      <c r="E191" s="348" t="s">
        <v>574</v>
      </c>
      <c r="F191" s="349" t="s">
        <v>717</v>
      </c>
      <c r="G191" s="350"/>
      <c r="H191" s="350">
        <v>700000</v>
      </c>
      <c r="I191" s="350"/>
      <c r="J191" s="351">
        <f>SUBTOTAL(9,G191:I191)</f>
        <v>700000</v>
      </c>
      <c r="K191" s="352">
        <f>IFERROR(J191/$J$18*100,"0.00")</f>
        <v>0.14844707500201518</v>
      </c>
    </row>
    <row r="192" spans="1:11" ht="12.75" x14ac:dyDescent="0.2">
      <c r="A192" s="343">
        <v>2</v>
      </c>
      <c r="B192" s="344">
        <v>3</v>
      </c>
      <c r="C192" s="344">
        <v>3</v>
      </c>
      <c r="D192" s="344">
        <v>2</v>
      </c>
      <c r="E192" s="344"/>
      <c r="F192" s="355" t="s">
        <v>718</v>
      </c>
      <c r="G192" s="357">
        <f>+G193</f>
        <v>0</v>
      </c>
      <c r="H192" s="357">
        <f>+H193</f>
        <v>1750000</v>
      </c>
      <c r="I192" s="357">
        <f>+I193</f>
        <v>0</v>
      </c>
      <c r="J192" s="357">
        <f>+J193</f>
        <v>1750000</v>
      </c>
      <c r="K192" s="346">
        <f>+K193</f>
        <v>0.37111768750503793</v>
      </c>
    </row>
    <row r="193" spans="1:11" ht="12.75" x14ac:dyDescent="0.2">
      <c r="A193" s="356">
        <v>2</v>
      </c>
      <c r="B193" s="348">
        <v>3</v>
      </c>
      <c r="C193" s="348">
        <v>3</v>
      </c>
      <c r="D193" s="348">
        <v>2</v>
      </c>
      <c r="E193" s="348" t="s">
        <v>574</v>
      </c>
      <c r="F193" s="349" t="s">
        <v>718</v>
      </c>
      <c r="G193" s="350"/>
      <c r="H193" s="350">
        <v>1750000</v>
      </c>
      <c r="I193" s="350"/>
      <c r="J193" s="351">
        <f>SUBTOTAL(9,G193:I193)</f>
        <v>1750000</v>
      </c>
      <c r="K193" s="352">
        <f>IFERROR(J193/$J$18*100,"0.00")</f>
        <v>0.37111768750503793</v>
      </c>
    </row>
    <row r="194" spans="1:11" ht="12.75" x14ac:dyDescent="0.2">
      <c r="A194" s="343">
        <v>2</v>
      </c>
      <c r="B194" s="344">
        <v>3</v>
      </c>
      <c r="C194" s="344">
        <v>3</v>
      </c>
      <c r="D194" s="344">
        <v>3</v>
      </c>
      <c r="E194" s="344"/>
      <c r="F194" s="355" t="s">
        <v>719</v>
      </c>
      <c r="G194" s="357">
        <f>+G195</f>
        <v>0</v>
      </c>
      <c r="H194" s="357">
        <f>+H195</f>
        <v>100000</v>
      </c>
      <c r="I194" s="357">
        <f>+I195</f>
        <v>0</v>
      </c>
      <c r="J194" s="357">
        <f>+J195</f>
        <v>100000</v>
      </c>
      <c r="K194" s="346">
        <f>+K195</f>
        <v>2.120672500028788E-2</v>
      </c>
    </row>
    <row r="195" spans="1:11" ht="12.75" x14ac:dyDescent="0.2">
      <c r="A195" s="356">
        <v>2</v>
      </c>
      <c r="B195" s="348">
        <v>3</v>
      </c>
      <c r="C195" s="348">
        <v>3</v>
      </c>
      <c r="D195" s="348">
        <v>3</v>
      </c>
      <c r="E195" s="348" t="s">
        <v>574</v>
      </c>
      <c r="F195" s="349" t="s">
        <v>719</v>
      </c>
      <c r="G195" s="350"/>
      <c r="H195" s="350">
        <v>100000</v>
      </c>
      <c r="I195" s="350"/>
      <c r="J195" s="351">
        <f>SUBTOTAL(9,G195:I195)</f>
        <v>100000</v>
      </c>
      <c r="K195" s="352">
        <f>IFERROR(J195/$J$18*100,"0.00")</f>
        <v>2.120672500028788E-2</v>
      </c>
    </row>
    <row r="196" spans="1:11" ht="12.75" x14ac:dyDescent="0.2">
      <c r="A196" s="343">
        <v>2</v>
      </c>
      <c r="B196" s="344">
        <v>3</v>
      </c>
      <c r="C196" s="344">
        <v>3</v>
      </c>
      <c r="D196" s="344">
        <v>4</v>
      </c>
      <c r="E196" s="344"/>
      <c r="F196" s="355" t="s">
        <v>720</v>
      </c>
      <c r="G196" s="357">
        <f>+G197</f>
        <v>0</v>
      </c>
      <c r="H196" s="357">
        <f>+H197</f>
        <v>0</v>
      </c>
      <c r="I196" s="357">
        <f>+I197</f>
        <v>0</v>
      </c>
      <c r="J196" s="357">
        <f>+J197</f>
        <v>0</v>
      </c>
      <c r="K196" s="346">
        <f>+K197</f>
        <v>0</v>
      </c>
    </row>
    <row r="197" spans="1:11" ht="12.75" x14ac:dyDescent="0.2">
      <c r="A197" s="356">
        <v>2</v>
      </c>
      <c r="B197" s="348">
        <v>3</v>
      </c>
      <c r="C197" s="348">
        <v>3</v>
      </c>
      <c r="D197" s="348">
        <v>4</v>
      </c>
      <c r="E197" s="348" t="s">
        <v>574</v>
      </c>
      <c r="F197" s="349" t="s">
        <v>720</v>
      </c>
      <c r="G197" s="364"/>
      <c r="H197" s="364"/>
      <c r="I197" s="364"/>
      <c r="J197" s="351">
        <f>SUBTOTAL(9,G197:I197)</f>
        <v>0</v>
      </c>
      <c r="K197" s="352">
        <f>IFERROR(J197/$J$18*100,"0.00")</f>
        <v>0</v>
      </c>
    </row>
    <row r="198" spans="1:11" ht="12.75" x14ac:dyDescent="0.2">
      <c r="A198" s="340">
        <v>2</v>
      </c>
      <c r="B198" s="341">
        <v>3</v>
      </c>
      <c r="C198" s="341">
        <v>4</v>
      </c>
      <c r="D198" s="341"/>
      <c r="E198" s="341"/>
      <c r="F198" s="258" t="s">
        <v>721</v>
      </c>
      <c r="G198" s="342">
        <f t="shared" ref="G198:K199" si="8">+G199</f>
        <v>6500000</v>
      </c>
      <c r="H198" s="342">
        <f t="shared" si="8"/>
        <v>2000000</v>
      </c>
      <c r="I198" s="342">
        <f t="shared" si="8"/>
        <v>0</v>
      </c>
      <c r="J198" s="342">
        <f t="shared" si="8"/>
        <v>8500000</v>
      </c>
      <c r="K198" s="361">
        <f t="shared" si="8"/>
        <v>1.8025716250244701</v>
      </c>
    </row>
    <row r="199" spans="1:11" ht="12.75" x14ac:dyDescent="0.2">
      <c r="A199" s="343">
        <v>2</v>
      </c>
      <c r="B199" s="344">
        <v>3</v>
      </c>
      <c r="C199" s="344">
        <v>4</v>
      </c>
      <c r="D199" s="344">
        <v>1</v>
      </c>
      <c r="E199" s="344"/>
      <c r="F199" s="355" t="s">
        <v>722</v>
      </c>
      <c r="G199" s="357">
        <f t="shared" si="8"/>
        <v>6500000</v>
      </c>
      <c r="H199" s="357">
        <f t="shared" si="8"/>
        <v>2000000</v>
      </c>
      <c r="I199" s="357">
        <f t="shared" si="8"/>
        <v>0</v>
      </c>
      <c r="J199" s="357">
        <f t="shared" si="8"/>
        <v>8500000</v>
      </c>
      <c r="K199" s="346">
        <f t="shared" si="8"/>
        <v>1.8025716250244701</v>
      </c>
    </row>
    <row r="200" spans="1:11" ht="12.75" x14ac:dyDescent="0.2">
      <c r="A200" s="356">
        <v>2</v>
      </c>
      <c r="B200" s="348">
        <v>3</v>
      </c>
      <c r="C200" s="348">
        <v>4</v>
      </c>
      <c r="D200" s="348">
        <v>1</v>
      </c>
      <c r="E200" s="348" t="s">
        <v>574</v>
      </c>
      <c r="F200" s="349" t="s">
        <v>722</v>
      </c>
      <c r="G200" s="350">
        <v>6500000</v>
      </c>
      <c r="H200" s="350">
        <v>2000000</v>
      </c>
      <c r="I200" s="350"/>
      <c r="J200" s="351">
        <f>SUBTOTAL(9,G200:I200)</f>
        <v>8500000</v>
      </c>
      <c r="K200" s="352">
        <f>IFERROR(J200/$J$18*100,"0.00")</f>
        <v>1.8025716250244701</v>
      </c>
    </row>
    <row r="201" spans="1:11" ht="12.75" x14ac:dyDescent="0.2">
      <c r="A201" s="340">
        <v>2</v>
      </c>
      <c r="B201" s="341">
        <v>3</v>
      </c>
      <c r="C201" s="341">
        <v>5</v>
      </c>
      <c r="D201" s="341"/>
      <c r="E201" s="341"/>
      <c r="F201" s="258" t="s">
        <v>723</v>
      </c>
      <c r="G201" s="342">
        <f>+G202+G204+G206+G208</f>
        <v>0</v>
      </c>
      <c r="H201" s="342">
        <f>+H202+H204+H206+H208</f>
        <v>0</v>
      </c>
      <c r="I201" s="342">
        <f>+I202+I204+I206+I208</f>
        <v>0</v>
      </c>
      <c r="J201" s="342">
        <f>+J202+J204+J206+J208</f>
        <v>0</v>
      </c>
      <c r="K201" s="342">
        <f>+K202+K204+K206+K208</f>
        <v>0</v>
      </c>
    </row>
    <row r="202" spans="1:11" ht="12.75" x14ac:dyDescent="0.2">
      <c r="A202" s="343">
        <v>2</v>
      </c>
      <c r="B202" s="344">
        <v>3</v>
      </c>
      <c r="C202" s="344">
        <v>5</v>
      </c>
      <c r="D202" s="344">
        <v>2</v>
      </c>
      <c r="E202" s="344"/>
      <c r="F202" s="355" t="s">
        <v>724</v>
      </c>
      <c r="G202" s="357">
        <f>+G203</f>
        <v>0</v>
      </c>
      <c r="H202" s="357">
        <f>+H203</f>
        <v>0</v>
      </c>
      <c r="I202" s="357">
        <f>+I203</f>
        <v>0</v>
      </c>
      <c r="J202" s="357">
        <f>+J203</f>
        <v>0</v>
      </c>
      <c r="K202" s="346">
        <f>+K203</f>
        <v>0</v>
      </c>
    </row>
    <row r="203" spans="1:11" ht="12.75" x14ac:dyDescent="0.2">
      <c r="A203" s="356">
        <v>2</v>
      </c>
      <c r="B203" s="348">
        <v>3</v>
      </c>
      <c r="C203" s="348">
        <v>5</v>
      </c>
      <c r="D203" s="348">
        <v>2</v>
      </c>
      <c r="E203" s="348" t="s">
        <v>574</v>
      </c>
      <c r="F203" s="349" t="s">
        <v>724</v>
      </c>
      <c r="G203" s="364"/>
      <c r="H203" s="364"/>
      <c r="I203" s="364"/>
      <c r="J203" s="351">
        <f>SUBTOTAL(9,G203:I203)</f>
        <v>0</v>
      </c>
      <c r="K203" s="352">
        <f>IFERROR(J203/$J$18*100,"0.00")</f>
        <v>0</v>
      </c>
    </row>
    <row r="204" spans="1:11" ht="12.75" x14ac:dyDescent="0.2">
      <c r="A204" s="343">
        <v>2</v>
      </c>
      <c r="B204" s="344">
        <v>3</v>
      </c>
      <c r="C204" s="344">
        <v>5</v>
      </c>
      <c r="D204" s="344">
        <v>3</v>
      </c>
      <c r="E204" s="344"/>
      <c r="F204" s="355" t="s">
        <v>725</v>
      </c>
      <c r="G204" s="357">
        <f>+G205</f>
        <v>0</v>
      </c>
      <c r="H204" s="357">
        <f>+H205</f>
        <v>0</v>
      </c>
      <c r="I204" s="357">
        <f>+I205</f>
        <v>0</v>
      </c>
      <c r="J204" s="357">
        <f>+J205</f>
        <v>0</v>
      </c>
      <c r="K204" s="346">
        <f>+K205</f>
        <v>0</v>
      </c>
    </row>
    <row r="205" spans="1:11" ht="12.75" x14ac:dyDescent="0.2">
      <c r="A205" s="356">
        <v>2</v>
      </c>
      <c r="B205" s="348">
        <v>3</v>
      </c>
      <c r="C205" s="348">
        <v>5</v>
      </c>
      <c r="D205" s="348">
        <v>3</v>
      </c>
      <c r="E205" s="348" t="s">
        <v>574</v>
      </c>
      <c r="F205" s="349" t="s">
        <v>725</v>
      </c>
      <c r="G205" s="350"/>
      <c r="H205" s="350"/>
      <c r="I205" s="350"/>
      <c r="J205" s="351">
        <f>SUBTOTAL(9,G205:I205)</f>
        <v>0</v>
      </c>
      <c r="K205" s="352">
        <f>IFERROR(J205/$J$18*100,"0.00")</f>
        <v>0</v>
      </c>
    </row>
    <row r="206" spans="1:11" ht="12.75" x14ac:dyDescent="0.2">
      <c r="A206" s="343">
        <v>2</v>
      </c>
      <c r="B206" s="344">
        <v>3</v>
      </c>
      <c r="C206" s="344">
        <v>5</v>
      </c>
      <c r="D206" s="344">
        <v>4</v>
      </c>
      <c r="E206" s="344"/>
      <c r="F206" s="355" t="s">
        <v>726</v>
      </c>
      <c r="G206" s="357">
        <f>+G207</f>
        <v>0</v>
      </c>
      <c r="H206" s="357">
        <f>+H207</f>
        <v>0</v>
      </c>
      <c r="I206" s="357">
        <f>+I207</f>
        <v>0</v>
      </c>
      <c r="J206" s="357">
        <f>+J207</f>
        <v>0</v>
      </c>
      <c r="K206" s="346">
        <f>+K207</f>
        <v>0</v>
      </c>
    </row>
    <row r="207" spans="1:11" ht="12.75" x14ac:dyDescent="0.2">
      <c r="A207" s="356">
        <v>2</v>
      </c>
      <c r="B207" s="348">
        <v>3</v>
      </c>
      <c r="C207" s="348">
        <v>5</v>
      </c>
      <c r="D207" s="348">
        <v>4</v>
      </c>
      <c r="E207" s="348" t="s">
        <v>574</v>
      </c>
      <c r="F207" s="349" t="s">
        <v>726</v>
      </c>
      <c r="G207" s="364"/>
      <c r="H207" s="364"/>
      <c r="I207" s="364"/>
      <c r="J207" s="351">
        <f>SUBTOTAL(9,G207:I207)</f>
        <v>0</v>
      </c>
      <c r="K207" s="352">
        <f>IFERROR(J207/$J$18*100,"0.00")</f>
        <v>0</v>
      </c>
    </row>
    <row r="208" spans="1:11" ht="12.75" x14ac:dyDescent="0.2">
      <c r="A208" s="343">
        <v>2</v>
      </c>
      <c r="B208" s="344">
        <v>3</v>
      </c>
      <c r="C208" s="344">
        <v>5</v>
      </c>
      <c r="D208" s="344">
        <v>5</v>
      </c>
      <c r="E208" s="344"/>
      <c r="F208" s="355" t="s">
        <v>727</v>
      </c>
      <c r="G208" s="357">
        <f>+G209</f>
        <v>0</v>
      </c>
      <c r="H208" s="357">
        <f>+H209</f>
        <v>0</v>
      </c>
      <c r="I208" s="357">
        <f>+I209</f>
        <v>0</v>
      </c>
      <c r="J208" s="357">
        <f>+J209</f>
        <v>0</v>
      </c>
      <c r="K208" s="346">
        <f>+K209</f>
        <v>0</v>
      </c>
    </row>
    <row r="209" spans="1:11" ht="12.75" x14ac:dyDescent="0.2">
      <c r="A209" s="356">
        <v>2</v>
      </c>
      <c r="B209" s="348">
        <v>3</v>
      </c>
      <c r="C209" s="348">
        <v>5</v>
      </c>
      <c r="D209" s="348">
        <v>5</v>
      </c>
      <c r="E209" s="348" t="s">
        <v>574</v>
      </c>
      <c r="F209" s="349" t="s">
        <v>728</v>
      </c>
      <c r="G209" s="350"/>
      <c r="H209" s="350"/>
      <c r="I209" s="350"/>
      <c r="J209" s="351">
        <f>SUBTOTAL(9,G209:I209)</f>
        <v>0</v>
      </c>
      <c r="K209" s="352">
        <f>IFERROR(J209/$J$18*100,"0.00")</f>
        <v>0</v>
      </c>
    </row>
    <row r="210" spans="1:11" ht="12.75" x14ac:dyDescent="0.2">
      <c r="A210" s="340">
        <v>2</v>
      </c>
      <c r="B210" s="341">
        <v>3</v>
      </c>
      <c r="C210" s="341">
        <v>6</v>
      </c>
      <c r="D210" s="341"/>
      <c r="E210" s="341"/>
      <c r="F210" s="258" t="s">
        <v>729</v>
      </c>
      <c r="G210" s="342">
        <f>+G211+G215+G219+G223</f>
        <v>0</v>
      </c>
      <c r="H210" s="342">
        <f>+H211+H215+H219+H223</f>
        <v>450000</v>
      </c>
      <c r="I210" s="342">
        <f>+I211+I215+I219+I223</f>
        <v>0</v>
      </c>
      <c r="J210" s="342">
        <f>+J211+J215+J219+J223</f>
        <v>450000</v>
      </c>
      <c r="K210" s="342">
        <f>+K211+K215+K219+K223</f>
        <v>9.5430262501295465E-2</v>
      </c>
    </row>
    <row r="211" spans="1:11" ht="12.75" x14ac:dyDescent="0.2">
      <c r="A211" s="343">
        <v>2</v>
      </c>
      <c r="B211" s="344">
        <v>3</v>
      </c>
      <c r="C211" s="344">
        <v>6</v>
      </c>
      <c r="D211" s="344">
        <v>1</v>
      </c>
      <c r="E211" s="344"/>
      <c r="F211" s="355" t="s">
        <v>730</v>
      </c>
      <c r="G211" s="357">
        <f>+G212+G213+G214</f>
        <v>0</v>
      </c>
      <c r="H211" s="357">
        <f>+H212+H213+H214</f>
        <v>200000</v>
      </c>
      <c r="I211" s="357">
        <f>+I212+I213+I214</f>
        <v>0</v>
      </c>
      <c r="J211" s="357">
        <f>+J212+J213+J214</f>
        <v>200000</v>
      </c>
      <c r="K211" s="346">
        <f>+K212+K213+K214</f>
        <v>4.241345000057576E-2</v>
      </c>
    </row>
    <row r="212" spans="1:11" ht="12.75" x14ac:dyDescent="0.2">
      <c r="A212" s="356">
        <v>2</v>
      </c>
      <c r="B212" s="348">
        <v>3</v>
      </c>
      <c r="C212" s="348">
        <v>6</v>
      </c>
      <c r="D212" s="348">
        <v>1</v>
      </c>
      <c r="E212" s="348" t="s">
        <v>574</v>
      </c>
      <c r="F212" s="349" t="s">
        <v>731</v>
      </c>
      <c r="G212" s="350"/>
      <c r="H212" s="350"/>
      <c r="I212" s="350"/>
      <c r="J212" s="351">
        <f>SUBTOTAL(9,G212:I212)</f>
        <v>0</v>
      </c>
      <c r="K212" s="352">
        <f>IFERROR(J212/$J$18*100,"0.00")</f>
        <v>0</v>
      </c>
    </row>
    <row r="213" spans="1:11" ht="12.75" x14ac:dyDescent="0.2">
      <c r="A213" s="356">
        <v>2</v>
      </c>
      <c r="B213" s="348">
        <v>3</v>
      </c>
      <c r="C213" s="348">
        <v>6</v>
      </c>
      <c r="D213" s="348">
        <v>1</v>
      </c>
      <c r="E213" s="348" t="s">
        <v>576</v>
      </c>
      <c r="F213" s="349" t="s">
        <v>732</v>
      </c>
      <c r="G213" s="350"/>
      <c r="H213" s="350"/>
      <c r="I213" s="350"/>
      <c r="J213" s="351">
        <f>SUBTOTAL(9,G213:I213)</f>
        <v>0</v>
      </c>
      <c r="K213" s="352">
        <f>IFERROR(J213/$J$18*100,"0.00")</f>
        <v>0</v>
      </c>
    </row>
    <row r="214" spans="1:11" ht="12.75" x14ac:dyDescent="0.2">
      <c r="A214" s="356">
        <v>2</v>
      </c>
      <c r="B214" s="348">
        <v>3</v>
      </c>
      <c r="C214" s="348">
        <v>6</v>
      </c>
      <c r="D214" s="348">
        <v>1</v>
      </c>
      <c r="E214" s="348" t="s">
        <v>598</v>
      </c>
      <c r="F214" s="349" t="s">
        <v>733</v>
      </c>
      <c r="G214" s="350"/>
      <c r="H214" s="350">
        <v>200000</v>
      </c>
      <c r="I214" s="350"/>
      <c r="J214" s="351">
        <f>SUBTOTAL(9,G214:I214)</f>
        <v>200000</v>
      </c>
      <c r="K214" s="352">
        <f>IFERROR(J214/$J$18*100,"0.00")</f>
        <v>4.241345000057576E-2</v>
      </c>
    </row>
    <row r="215" spans="1:11" ht="12.75" x14ac:dyDescent="0.2">
      <c r="A215" s="343">
        <v>2</v>
      </c>
      <c r="B215" s="344">
        <v>3</v>
      </c>
      <c r="C215" s="344">
        <v>6</v>
      </c>
      <c r="D215" s="344">
        <v>2</v>
      </c>
      <c r="E215" s="344"/>
      <c r="F215" s="355" t="s">
        <v>734</v>
      </c>
      <c r="G215" s="357">
        <f>+G216+G217+G218</f>
        <v>0</v>
      </c>
      <c r="H215" s="357">
        <f>+H216+H217+H218</f>
        <v>0</v>
      </c>
      <c r="I215" s="357">
        <f>+I216+I217+I218</f>
        <v>0</v>
      </c>
      <c r="J215" s="357">
        <f>+J216+J217+J218</f>
        <v>0</v>
      </c>
      <c r="K215" s="346">
        <f>+K216+K217+K218</f>
        <v>0</v>
      </c>
    </row>
    <row r="216" spans="1:11" ht="12.75" x14ac:dyDescent="0.2">
      <c r="A216" s="356">
        <v>2</v>
      </c>
      <c r="B216" s="348">
        <v>3</v>
      </c>
      <c r="C216" s="348">
        <v>6</v>
      </c>
      <c r="D216" s="348">
        <v>2</v>
      </c>
      <c r="E216" s="348" t="s">
        <v>574</v>
      </c>
      <c r="F216" s="349" t="s">
        <v>735</v>
      </c>
      <c r="G216" s="350"/>
      <c r="H216" s="350"/>
      <c r="I216" s="350"/>
      <c r="J216" s="351">
        <f>SUBTOTAL(9,G216:I216)</f>
        <v>0</v>
      </c>
      <c r="K216" s="352">
        <f>IFERROR(J216/$J$18*100,"0.00")</f>
        <v>0</v>
      </c>
    </row>
    <row r="217" spans="1:11" ht="12.75" x14ac:dyDescent="0.2">
      <c r="A217" s="356">
        <v>2</v>
      </c>
      <c r="B217" s="348">
        <v>3</v>
      </c>
      <c r="C217" s="348">
        <v>6</v>
      </c>
      <c r="D217" s="348">
        <v>2</v>
      </c>
      <c r="E217" s="348" t="s">
        <v>576</v>
      </c>
      <c r="F217" s="349" t="s">
        <v>736</v>
      </c>
      <c r="G217" s="350"/>
      <c r="H217" s="350"/>
      <c r="I217" s="350"/>
      <c r="J217" s="351">
        <f>SUBTOTAL(9,G217:I217)</f>
        <v>0</v>
      </c>
      <c r="K217" s="352">
        <f>IFERROR(J217/$J$18*100,"0.00")</f>
        <v>0</v>
      </c>
    </row>
    <row r="218" spans="1:11" ht="12.75" x14ac:dyDescent="0.2">
      <c r="A218" s="356">
        <v>2</v>
      </c>
      <c r="B218" s="348">
        <v>3</v>
      </c>
      <c r="C218" s="348">
        <v>6</v>
      </c>
      <c r="D218" s="348">
        <v>2</v>
      </c>
      <c r="E218" s="348" t="s">
        <v>583</v>
      </c>
      <c r="F218" s="349" t="s">
        <v>737</v>
      </c>
      <c r="G218" s="364"/>
      <c r="H218" s="364"/>
      <c r="I218" s="364"/>
      <c r="J218" s="351">
        <f>SUBTOTAL(9,G218:I218)</f>
        <v>0</v>
      </c>
      <c r="K218" s="352">
        <f>IFERROR(J218/$J$18*100,"0.00")</f>
        <v>0</v>
      </c>
    </row>
    <row r="219" spans="1:11" ht="12.75" x14ac:dyDescent="0.2">
      <c r="A219" s="343">
        <v>2</v>
      </c>
      <c r="B219" s="344">
        <v>3</v>
      </c>
      <c r="C219" s="344">
        <v>6</v>
      </c>
      <c r="D219" s="344">
        <v>3</v>
      </c>
      <c r="E219" s="344"/>
      <c r="F219" s="355" t="s">
        <v>738</v>
      </c>
      <c r="G219" s="357">
        <f>+G220+G221+G222</f>
        <v>0</v>
      </c>
      <c r="H219" s="357">
        <f>+H220+H221+H222</f>
        <v>250000</v>
      </c>
      <c r="I219" s="357">
        <f>+I220+I221+I222</f>
        <v>0</v>
      </c>
      <c r="J219" s="357">
        <f>+J220+J221+J222</f>
        <v>250000</v>
      </c>
      <c r="K219" s="346">
        <f>+K220+K221+K222</f>
        <v>5.3016812500719698E-2</v>
      </c>
    </row>
    <row r="220" spans="1:11" ht="12.75" x14ac:dyDescent="0.2">
      <c r="A220" s="356">
        <v>2</v>
      </c>
      <c r="B220" s="348">
        <v>3</v>
      </c>
      <c r="C220" s="348">
        <v>6</v>
      </c>
      <c r="D220" s="348">
        <v>3</v>
      </c>
      <c r="E220" s="348" t="s">
        <v>598</v>
      </c>
      <c r="F220" s="362" t="s">
        <v>739</v>
      </c>
      <c r="G220" s="350"/>
      <c r="H220" s="350">
        <v>250000</v>
      </c>
      <c r="I220" s="350"/>
      <c r="J220" s="351">
        <f>SUBTOTAL(9,G220:I220)</f>
        <v>250000</v>
      </c>
      <c r="K220" s="352">
        <f>IFERROR(J220/$J$18*100,"0.00")</f>
        <v>5.3016812500719698E-2</v>
      </c>
    </row>
    <row r="221" spans="1:11" ht="12.75" x14ac:dyDescent="0.2">
      <c r="A221" s="356">
        <v>2</v>
      </c>
      <c r="B221" s="348">
        <v>3</v>
      </c>
      <c r="C221" s="348">
        <v>6</v>
      </c>
      <c r="D221" s="348">
        <v>3</v>
      </c>
      <c r="E221" s="348" t="s">
        <v>578</v>
      </c>
      <c r="F221" s="349" t="s">
        <v>740</v>
      </c>
      <c r="G221" s="350"/>
      <c r="H221" s="350"/>
      <c r="I221" s="350"/>
      <c r="J221" s="351">
        <f>SUBTOTAL(9,G221:I221)</f>
        <v>0</v>
      </c>
      <c r="K221" s="352">
        <f>IFERROR(J221/$J$18*100,"0.00")</f>
        <v>0</v>
      </c>
    </row>
    <row r="222" spans="1:11" ht="12.75" x14ac:dyDescent="0.2">
      <c r="A222" s="356">
        <v>2</v>
      </c>
      <c r="B222" s="348">
        <v>3</v>
      </c>
      <c r="C222" s="348">
        <v>6</v>
      </c>
      <c r="D222" s="348">
        <v>3</v>
      </c>
      <c r="E222" s="348" t="s">
        <v>580</v>
      </c>
      <c r="F222" s="349" t="s">
        <v>741</v>
      </c>
      <c r="G222" s="364"/>
      <c r="H222" s="364"/>
      <c r="I222" s="364"/>
      <c r="J222" s="351">
        <f>SUBTOTAL(9,G222:I222)</f>
        <v>0</v>
      </c>
      <c r="K222" s="352">
        <f>IFERROR(J222/$J$18*100,"0.00")</f>
        <v>0</v>
      </c>
    </row>
    <row r="223" spans="1:11" ht="12.75" x14ac:dyDescent="0.2">
      <c r="A223" s="343">
        <v>2</v>
      </c>
      <c r="B223" s="344">
        <v>3</v>
      </c>
      <c r="C223" s="344">
        <v>6</v>
      </c>
      <c r="D223" s="344">
        <v>4</v>
      </c>
      <c r="E223" s="344"/>
      <c r="F223" s="355" t="s">
        <v>742</v>
      </c>
      <c r="G223" s="357">
        <f>+G224</f>
        <v>0</v>
      </c>
      <c r="H223" s="357">
        <f>+H224</f>
        <v>0</v>
      </c>
      <c r="I223" s="357">
        <f>+I224</f>
        <v>0</v>
      </c>
      <c r="J223" s="357">
        <f>+J224</f>
        <v>0</v>
      </c>
      <c r="K223" s="346">
        <f>+K224</f>
        <v>0</v>
      </c>
    </row>
    <row r="224" spans="1:11" ht="12.75" x14ac:dyDescent="0.2">
      <c r="A224" s="356">
        <v>2</v>
      </c>
      <c r="B224" s="348">
        <v>3</v>
      </c>
      <c r="C224" s="348">
        <v>6</v>
      </c>
      <c r="D224" s="348">
        <v>4</v>
      </c>
      <c r="E224" s="348" t="s">
        <v>598</v>
      </c>
      <c r="F224" s="349" t="s">
        <v>743</v>
      </c>
      <c r="G224" s="350"/>
      <c r="H224" s="350"/>
      <c r="I224" s="350"/>
      <c r="J224" s="351">
        <f>SUBTOTAL(9,G224:I224)</f>
        <v>0</v>
      </c>
      <c r="K224" s="352">
        <f>IFERROR(J224/$J$18*100,"0.00")</f>
        <v>0</v>
      </c>
    </row>
    <row r="225" spans="1:11" ht="12.75" x14ac:dyDescent="0.2">
      <c r="A225" s="340">
        <v>2</v>
      </c>
      <c r="B225" s="341">
        <v>3</v>
      </c>
      <c r="C225" s="341">
        <v>7</v>
      </c>
      <c r="D225" s="341"/>
      <c r="E225" s="341"/>
      <c r="F225" s="258" t="s">
        <v>744</v>
      </c>
      <c r="G225" s="342">
        <f>+G226+G233</f>
        <v>8500000</v>
      </c>
      <c r="H225" s="342">
        <f>+H226+H233</f>
        <v>17275000</v>
      </c>
      <c r="I225" s="342">
        <f>+I226+I233</f>
        <v>0</v>
      </c>
      <c r="J225" s="342">
        <f>+J226+J233</f>
        <v>25775000</v>
      </c>
      <c r="K225" s="361">
        <f>+K226+K233</f>
        <v>5.4660333688242009</v>
      </c>
    </row>
    <row r="226" spans="1:11" ht="12.75" x14ac:dyDescent="0.2">
      <c r="A226" s="343">
        <v>2</v>
      </c>
      <c r="B226" s="344">
        <v>3</v>
      </c>
      <c r="C226" s="344">
        <v>7</v>
      </c>
      <c r="D226" s="344">
        <v>1</v>
      </c>
      <c r="E226" s="344"/>
      <c r="F226" s="355" t="s">
        <v>745</v>
      </c>
      <c r="G226" s="357">
        <f>+G227+G228+G229+G230+G231+G232</f>
        <v>0</v>
      </c>
      <c r="H226" s="357">
        <f>+H227+H228+H229+H230+H231+H232</f>
        <v>2130000</v>
      </c>
      <c r="I226" s="357">
        <f>+I227+I228+I229+I230+I231+I232</f>
        <v>0</v>
      </c>
      <c r="J226" s="357">
        <f>+J227+J228+J229+J230+J231+J232</f>
        <v>2130000</v>
      </c>
      <c r="K226" s="346">
        <f>+K227+K228+K229+K230+K231+K232</f>
        <v>0.45170324250613192</v>
      </c>
    </row>
    <row r="227" spans="1:11" ht="12.75" x14ac:dyDescent="0.2">
      <c r="A227" s="356">
        <v>2</v>
      </c>
      <c r="B227" s="348">
        <v>3</v>
      </c>
      <c r="C227" s="348">
        <v>7</v>
      </c>
      <c r="D227" s="348">
        <v>1</v>
      </c>
      <c r="E227" s="348" t="s">
        <v>574</v>
      </c>
      <c r="F227" s="349" t="s">
        <v>746</v>
      </c>
      <c r="G227" s="350"/>
      <c r="H227" s="350">
        <v>900000</v>
      </c>
      <c r="I227" s="350"/>
      <c r="J227" s="351">
        <f t="shared" ref="J227:J232" si="9">SUBTOTAL(9,G227:I227)</f>
        <v>900000</v>
      </c>
      <c r="K227" s="352">
        <f>IFERROR(J227/$J$18*100,"0.00")</f>
        <v>0.19086052500259093</v>
      </c>
    </row>
    <row r="228" spans="1:11" ht="12.75" x14ac:dyDescent="0.2">
      <c r="A228" s="356">
        <v>2</v>
      </c>
      <c r="B228" s="348">
        <v>3</v>
      </c>
      <c r="C228" s="348">
        <v>7</v>
      </c>
      <c r="D228" s="348">
        <v>1</v>
      </c>
      <c r="E228" s="348" t="s">
        <v>576</v>
      </c>
      <c r="F228" s="349" t="s">
        <v>747</v>
      </c>
      <c r="G228" s="350"/>
      <c r="H228" s="350">
        <v>700000</v>
      </c>
      <c r="I228" s="350"/>
      <c r="J228" s="351">
        <f t="shared" si="9"/>
        <v>700000</v>
      </c>
      <c r="K228" s="352">
        <f t="shared" ref="K228:K234" si="10">IFERROR(J228/$J$18*100,"0.00")</f>
        <v>0.14844707500201518</v>
      </c>
    </row>
    <row r="229" spans="1:11" ht="12.75" x14ac:dyDescent="0.2">
      <c r="A229" s="356">
        <v>2</v>
      </c>
      <c r="B229" s="348">
        <v>3</v>
      </c>
      <c r="C229" s="348">
        <v>7</v>
      </c>
      <c r="D229" s="348">
        <v>1</v>
      </c>
      <c r="E229" s="348" t="s">
        <v>583</v>
      </c>
      <c r="F229" s="349" t="s">
        <v>748</v>
      </c>
      <c r="G229" s="350"/>
      <c r="H229" s="350"/>
      <c r="I229" s="350"/>
      <c r="J229" s="351">
        <f t="shared" si="9"/>
        <v>0</v>
      </c>
      <c r="K229" s="352">
        <f t="shared" si="10"/>
        <v>0</v>
      </c>
    </row>
    <row r="230" spans="1:11" ht="12.75" x14ac:dyDescent="0.2">
      <c r="A230" s="356">
        <v>2</v>
      </c>
      <c r="B230" s="348">
        <v>3</v>
      </c>
      <c r="C230" s="348">
        <v>7</v>
      </c>
      <c r="D230" s="348">
        <v>1</v>
      </c>
      <c r="E230" s="348" t="s">
        <v>598</v>
      </c>
      <c r="F230" s="349" t="s">
        <v>749</v>
      </c>
      <c r="G230" s="350"/>
      <c r="H230" s="350">
        <v>300000</v>
      </c>
      <c r="I230" s="350"/>
      <c r="J230" s="351">
        <f t="shared" si="9"/>
        <v>300000</v>
      </c>
      <c r="K230" s="352">
        <f t="shared" si="10"/>
        <v>6.3620175000863644E-2</v>
      </c>
    </row>
    <row r="231" spans="1:11" ht="12.75" x14ac:dyDescent="0.2">
      <c r="A231" s="356">
        <v>2</v>
      </c>
      <c r="B231" s="348">
        <v>3</v>
      </c>
      <c r="C231" s="348">
        <v>7</v>
      </c>
      <c r="D231" s="348">
        <v>1</v>
      </c>
      <c r="E231" s="348" t="s">
        <v>578</v>
      </c>
      <c r="F231" s="349" t="s">
        <v>750</v>
      </c>
      <c r="G231" s="350"/>
      <c r="H231" s="350">
        <v>30000</v>
      </c>
      <c r="I231" s="350"/>
      <c r="J231" s="351">
        <f t="shared" si="9"/>
        <v>30000</v>
      </c>
      <c r="K231" s="352">
        <f t="shared" si="10"/>
        <v>6.362017500086364E-3</v>
      </c>
    </row>
    <row r="232" spans="1:11" ht="12.75" x14ac:dyDescent="0.2">
      <c r="A232" s="356">
        <v>2</v>
      </c>
      <c r="B232" s="348">
        <v>3</v>
      </c>
      <c r="C232" s="348">
        <v>7</v>
      </c>
      <c r="D232" s="348">
        <v>1</v>
      </c>
      <c r="E232" s="348" t="s">
        <v>580</v>
      </c>
      <c r="F232" s="349" t="s">
        <v>751</v>
      </c>
      <c r="G232" s="350"/>
      <c r="H232" s="350">
        <v>200000</v>
      </c>
      <c r="I232" s="350"/>
      <c r="J232" s="351">
        <f t="shared" si="9"/>
        <v>200000</v>
      </c>
      <c r="K232" s="352">
        <f t="shared" si="10"/>
        <v>4.241345000057576E-2</v>
      </c>
    </row>
    <row r="233" spans="1:11" ht="12.75" x14ac:dyDescent="0.2">
      <c r="A233" s="343">
        <v>2</v>
      </c>
      <c r="B233" s="344">
        <v>3</v>
      </c>
      <c r="C233" s="344">
        <v>7</v>
      </c>
      <c r="D233" s="344">
        <v>2</v>
      </c>
      <c r="E233" s="344"/>
      <c r="F233" s="355" t="s">
        <v>752</v>
      </c>
      <c r="G233" s="357">
        <f>+G234+G235+G236+G237</f>
        <v>8500000</v>
      </c>
      <c r="H233" s="357">
        <f>+H234+H235+H236+H237</f>
        <v>15145000</v>
      </c>
      <c r="I233" s="357">
        <f>+I234+I235+I236+I237</f>
        <v>0</v>
      </c>
      <c r="J233" s="357">
        <f>+J234+J235+J236+J237</f>
        <v>23645000</v>
      </c>
      <c r="K233" s="346">
        <f>+K234+K235+K236+K237</f>
        <v>5.0143301263180691</v>
      </c>
    </row>
    <row r="234" spans="1:11" ht="12.75" x14ac:dyDescent="0.2">
      <c r="A234" s="347">
        <v>2</v>
      </c>
      <c r="B234" s="348">
        <v>3</v>
      </c>
      <c r="C234" s="348">
        <v>7</v>
      </c>
      <c r="D234" s="348">
        <v>2</v>
      </c>
      <c r="E234" s="348" t="s">
        <v>576</v>
      </c>
      <c r="F234" s="349" t="s">
        <v>753</v>
      </c>
      <c r="G234" s="350"/>
      <c r="H234" s="350"/>
      <c r="I234" s="350"/>
      <c r="J234" s="351">
        <f>SUBTOTAL(9,G234:I234)</f>
        <v>0</v>
      </c>
      <c r="K234" s="352">
        <f t="shared" si="10"/>
        <v>0</v>
      </c>
    </row>
    <row r="235" spans="1:11" ht="12.75" x14ac:dyDescent="0.2">
      <c r="A235" s="347">
        <v>2</v>
      </c>
      <c r="B235" s="348">
        <v>3</v>
      </c>
      <c r="C235" s="348">
        <v>7</v>
      </c>
      <c r="D235" s="348">
        <v>2</v>
      </c>
      <c r="E235" s="348" t="s">
        <v>583</v>
      </c>
      <c r="F235" s="349" t="s">
        <v>754</v>
      </c>
      <c r="G235" s="350">
        <v>8500000</v>
      </c>
      <c r="H235" s="350">
        <v>14395000</v>
      </c>
      <c r="I235" s="350"/>
      <c r="J235" s="351">
        <f>SUBTOTAL(9,G235:I235)</f>
        <v>22895000</v>
      </c>
      <c r="K235" s="352">
        <f>IFERROR(J235/$J$18*100,"0.00")</f>
        <v>4.8552796888159104</v>
      </c>
    </row>
    <row r="236" spans="1:11" ht="12.75" x14ac:dyDescent="0.2">
      <c r="A236" s="347">
        <v>2</v>
      </c>
      <c r="B236" s="348">
        <v>3</v>
      </c>
      <c r="C236" s="348">
        <v>7</v>
      </c>
      <c r="D236" s="348">
        <v>2</v>
      </c>
      <c r="E236" s="348" t="s">
        <v>578</v>
      </c>
      <c r="F236" s="349" t="s">
        <v>755</v>
      </c>
      <c r="G236" s="364"/>
      <c r="H236" s="364">
        <v>100000</v>
      </c>
      <c r="I236" s="364"/>
      <c r="J236" s="351">
        <f>SUBTOTAL(9,G236:I236)</f>
        <v>100000</v>
      </c>
      <c r="K236" s="352">
        <f>IFERROR(J236/$J$18*100,"0.00")</f>
        <v>2.120672500028788E-2</v>
      </c>
    </row>
    <row r="237" spans="1:11" ht="12.75" x14ac:dyDescent="0.2">
      <c r="A237" s="362">
        <v>2</v>
      </c>
      <c r="B237" s="363">
        <v>3</v>
      </c>
      <c r="C237" s="363">
        <v>7</v>
      </c>
      <c r="D237" s="363">
        <v>2</v>
      </c>
      <c r="E237" s="363" t="s">
        <v>580</v>
      </c>
      <c r="F237" s="260" t="s">
        <v>756</v>
      </c>
      <c r="G237" s="364"/>
      <c r="H237" s="364">
        <v>650000</v>
      </c>
      <c r="I237" s="364"/>
      <c r="J237" s="351">
        <f>SUBTOTAL(9,G237:I237)</f>
        <v>650000</v>
      </c>
      <c r="K237" s="352">
        <f>IFERROR(J237/$J$18*100,"0.00")</f>
        <v>0.13784371250187125</v>
      </c>
    </row>
    <row r="238" spans="1:11" ht="12.75" x14ac:dyDescent="0.2">
      <c r="A238" s="340">
        <v>2</v>
      </c>
      <c r="B238" s="341">
        <v>3</v>
      </c>
      <c r="C238" s="341">
        <v>9</v>
      </c>
      <c r="D238" s="341"/>
      <c r="E238" s="341"/>
      <c r="F238" s="258" t="s">
        <v>757</v>
      </c>
      <c r="G238" s="342">
        <f>+G239+G242+G245+G247+G249+G251+G253</f>
        <v>7054575</v>
      </c>
      <c r="H238" s="342">
        <f>+H239+H242+H245+H247+H249+H251+H253</f>
        <v>19275000</v>
      </c>
      <c r="I238" s="342">
        <f>+I239+I242+I245+I247+I249+I251+I253</f>
        <v>0</v>
      </c>
      <c r="J238" s="342">
        <f>+J239+J242+J245+J247+J249+J251+J253</f>
        <v>26329575</v>
      </c>
      <c r="K238" s="342">
        <f>+K239+K242+K245+K247+K249+K251+K253</f>
        <v>2.6995259639553963</v>
      </c>
    </row>
    <row r="239" spans="1:11" ht="12.75" x14ac:dyDescent="0.2">
      <c r="A239" s="343">
        <v>2</v>
      </c>
      <c r="B239" s="344">
        <v>3</v>
      </c>
      <c r="C239" s="344">
        <v>9</v>
      </c>
      <c r="D239" s="344">
        <v>1</v>
      </c>
      <c r="E239" s="344"/>
      <c r="F239" s="355" t="s">
        <v>758</v>
      </c>
      <c r="G239" s="357">
        <f>+G240+G241</f>
        <v>2000000</v>
      </c>
      <c r="H239" s="357">
        <f>+H240+H241</f>
        <v>400000</v>
      </c>
      <c r="I239" s="357">
        <f>+I240+I241</f>
        <v>0</v>
      </c>
      <c r="J239" s="357">
        <f>+J240+J241</f>
        <v>2400000</v>
      </c>
      <c r="K239" s="346">
        <f>+K240</f>
        <v>0.50896140000690915</v>
      </c>
    </row>
    <row r="240" spans="1:11" ht="12.75" x14ac:dyDescent="0.2">
      <c r="A240" s="356">
        <v>2</v>
      </c>
      <c r="B240" s="348">
        <v>3</v>
      </c>
      <c r="C240" s="348">
        <v>9</v>
      </c>
      <c r="D240" s="348">
        <v>1</v>
      </c>
      <c r="E240" s="348" t="s">
        <v>574</v>
      </c>
      <c r="F240" s="349" t="s">
        <v>759</v>
      </c>
      <c r="G240" s="351">
        <v>2000000</v>
      </c>
      <c r="H240" s="351">
        <v>400000</v>
      </c>
      <c r="I240" s="351"/>
      <c r="J240" s="351">
        <f>SUBTOTAL(9,G240:I240)</f>
        <v>2400000</v>
      </c>
      <c r="K240" s="352">
        <f>IFERROR(J240/$J$18*100,"0.00")</f>
        <v>0.50896140000690915</v>
      </c>
    </row>
    <row r="241" spans="1:11" ht="12.75" x14ac:dyDescent="0.2">
      <c r="A241" s="356">
        <v>2</v>
      </c>
      <c r="B241" s="348">
        <v>3</v>
      </c>
      <c r="C241" s="348">
        <v>9</v>
      </c>
      <c r="D241" s="348">
        <v>1</v>
      </c>
      <c r="E241" s="348" t="s">
        <v>576</v>
      </c>
      <c r="F241" s="349" t="s">
        <v>760</v>
      </c>
      <c r="G241" s="351"/>
      <c r="H241" s="351"/>
      <c r="I241" s="351"/>
      <c r="J241" s="351">
        <f t="shared" ref="J241:J254" si="11">SUBTOTAL(9,G241:I241)</f>
        <v>0</v>
      </c>
      <c r="K241" s="352">
        <f>IFERROR(J241/$J$18*100,"0.00")</f>
        <v>0</v>
      </c>
    </row>
    <row r="242" spans="1:11" ht="12.75" x14ac:dyDescent="0.2">
      <c r="A242" s="343">
        <v>2</v>
      </c>
      <c r="B242" s="344">
        <v>3</v>
      </c>
      <c r="C242" s="344">
        <v>9</v>
      </c>
      <c r="D242" s="344">
        <v>2</v>
      </c>
      <c r="E242" s="344"/>
      <c r="F242" s="355" t="s">
        <v>761</v>
      </c>
      <c r="G242" s="357">
        <f>+G243+G244</f>
        <v>1600000</v>
      </c>
      <c r="H242" s="357">
        <f>+H243+H244</f>
        <v>1400000</v>
      </c>
      <c r="I242" s="357">
        <f>+I243+I244</f>
        <v>0</v>
      </c>
      <c r="J242" s="357">
        <f t="shared" si="11"/>
        <v>3000000</v>
      </c>
      <c r="K242" s="346">
        <f>+K243+K244</f>
        <v>0.63620175000863644</v>
      </c>
    </row>
    <row r="243" spans="1:11" ht="12.75" x14ac:dyDescent="0.2">
      <c r="A243" s="356">
        <v>2</v>
      </c>
      <c r="B243" s="348">
        <v>3</v>
      </c>
      <c r="C243" s="348">
        <v>9</v>
      </c>
      <c r="D243" s="348">
        <v>2</v>
      </c>
      <c r="E243" s="348" t="s">
        <v>574</v>
      </c>
      <c r="F243" s="349" t="s">
        <v>762</v>
      </c>
      <c r="G243" s="350">
        <v>1600000</v>
      </c>
      <c r="H243" s="350">
        <v>1400000</v>
      </c>
      <c r="I243" s="350"/>
      <c r="J243" s="351">
        <f t="shared" si="11"/>
        <v>3000000</v>
      </c>
      <c r="K243" s="352">
        <f>IFERROR(J243/$J$18*100,"0.00")</f>
        <v>0.63620175000863644</v>
      </c>
    </row>
    <row r="244" spans="1:11" ht="12.75" x14ac:dyDescent="0.2">
      <c r="A244" s="356">
        <v>2</v>
      </c>
      <c r="B244" s="348">
        <v>3</v>
      </c>
      <c r="C244" s="348">
        <v>9</v>
      </c>
      <c r="D244" s="348">
        <v>2</v>
      </c>
      <c r="E244" s="348" t="s">
        <v>576</v>
      </c>
      <c r="F244" s="349" t="s">
        <v>763</v>
      </c>
      <c r="G244" s="350"/>
      <c r="H244" s="350"/>
      <c r="I244" s="350"/>
      <c r="J244" s="351">
        <f t="shared" si="11"/>
        <v>0</v>
      </c>
      <c r="K244" s="352">
        <f>IFERROR(J244/$J$18*100,"0.00")</f>
        <v>0</v>
      </c>
    </row>
    <row r="245" spans="1:11" ht="12.75" x14ac:dyDescent="0.2">
      <c r="A245" s="343">
        <v>2</v>
      </c>
      <c r="B245" s="344">
        <v>3</v>
      </c>
      <c r="C245" s="344">
        <v>9</v>
      </c>
      <c r="D245" s="344">
        <v>3</v>
      </c>
      <c r="E245" s="344"/>
      <c r="F245" s="355" t="s">
        <v>764</v>
      </c>
      <c r="G245" s="357">
        <f>+G246</f>
        <v>3454575</v>
      </c>
      <c r="H245" s="357">
        <v>13600000</v>
      </c>
      <c r="I245" s="357">
        <f>+I246</f>
        <v>0</v>
      </c>
      <c r="J245" s="357">
        <f t="shared" si="11"/>
        <v>17054575</v>
      </c>
      <c r="K245" s="346">
        <f>+K246</f>
        <v>0.73260222017869503</v>
      </c>
    </row>
    <row r="246" spans="1:11" ht="12.75" x14ac:dyDescent="0.2">
      <c r="A246" s="356">
        <v>2</v>
      </c>
      <c r="B246" s="348">
        <v>3</v>
      </c>
      <c r="C246" s="348">
        <v>9</v>
      </c>
      <c r="D246" s="348">
        <v>3</v>
      </c>
      <c r="E246" s="348" t="s">
        <v>574</v>
      </c>
      <c r="F246" s="349" t="s">
        <v>764</v>
      </c>
      <c r="G246" s="350">
        <v>3454575</v>
      </c>
      <c r="H246" s="350"/>
      <c r="I246" s="350"/>
      <c r="J246" s="351">
        <f t="shared" si="11"/>
        <v>3454575</v>
      </c>
      <c r="K246" s="352">
        <f>IFERROR(J246/$J$18*100,"0.00")</f>
        <v>0.73260222017869503</v>
      </c>
    </row>
    <row r="247" spans="1:11" ht="12.75" x14ac:dyDescent="0.2">
      <c r="A247" s="343">
        <v>2</v>
      </c>
      <c r="B247" s="344">
        <v>3</v>
      </c>
      <c r="C247" s="344">
        <v>9</v>
      </c>
      <c r="D247" s="344">
        <v>5</v>
      </c>
      <c r="E247" s="344"/>
      <c r="F247" s="355" t="s">
        <v>765</v>
      </c>
      <c r="G247" s="357">
        <f>+G248</f>
        <v>0</v>
      </c>
      <c r="H247" s="357">
        <f>+H248</f>
        <v>850000</v>
      </c>
      <c r="I247" s="357">
        <f>+I248</f>
        <v>0</v>
      </c>
      <c r="J247" s="357">
        <f t="shared" si="11"/>
        <v>850000</v>
      </c>
      <c r="K247" s="346">
        <f>+K248</f>
        <v>0.180257162502447</v>
      </c>
    </row>
    <row r="248" spans="1:11" ht="12.75" x14ac:dyDescent="0.2">
      <c r="A248" s="356">
        <v>2</v>
      </c>
      <c r="B248" s="348">
        <v>3</v>
      </c>
      <c r="C248" s="348">
        <v>9</v>
      </c>
      <c r="D248" s="348">
        <v>5</v>
      </c>
      <c r="E248" s="348" t="s">
        <v>574</v>
      </c>
      <c r="F248" s="349" t="s">
        <v>765</v>
      </c>
      <c r="G248" s="364"/>
      <c r="H248" s="364">
        <v>850000</v>
      </c>
      <c r="I248" s="364"/>
      <c r="J248" s="351">
        <f t="shared" si="11"/>
        <v>850000</v>
      </c>
      <c r="K248" s="352">
        <f>IFERROR(J248/$J$18*100,"0.00")</f>
        <v>0.180257162502447</v>
      </c>
    </row>
    <row r="249" spans="1:11" ht="12.75" x14ac:dyDescent="0.2">
      <c r="A249" s="343">
        <v>2</v>
      </c>
      <c r="B249" s="344">
        <v>3</v>
      </c>
      <c r="C249" s="344">
        <v>9</v>
      </c>
      <c r="D249" s="344">
        <v>6</v>
      </c>
      <c r="E249" s="344"/>
      <c r="F249" s="355" t="s">
        <v>766</v>
      </c>
      <c r="G249" s="357">
        <f>+G250</f>
        <v>0</v>
      </c>
      <c r="H249" s="357">
        <f>+H250</f>
        <v>1525000</v>
      </c>
      <c r="I249" s="357">
        <f>+I250</f>
        <v>0</v>
      </c>
      <c r="J249" s="357">
        <f t="shared" si="11"/>
        <v>1525000</v>
      </c>
      <c r="K249" s="346">
        <f>+K250</f>
        <v>0.32340255625439018</v>
      </c>
    </row>
    <row r="250" spans="1:11" ht="12.75" x14ac:dyDescent="0.2">
      <c r="A250" s="356">
        <v>2</v>
      </c>
      <c r="B250" s="348">
        <v>3</v>
      </c>
      <c r="C250" s="348">
        <v>9</v>
      </c>
      <c r="D250" s="348">
        <v>6</v>
      </c>
      <c r="E250" s="348" t="s">
        <v>574</v>
      </c>
      <c r="F250" s="349" t="s">
        <v>766</v>
      </c>
      <c r="G250" s="350"/>
      <c r="H250" s="350">
        <v>1525000</v>
      </c>
      <c r="I250" s="350"/>
      <c r="J250" s="351">
        <f t="shared" si="11"/>
        <v>1525000</v>
      </c>
      <c r="K250" s="352">
        <f>IFERROR(J250/$J$18*100,"0.00")</f>
        <v>0.32340255625439018</v>
      </c>
    </row>
    <row r="251" spans="1:11" ht="12.75" x14ac:dyDescent="0.2">
      <c r="A251" s="343">
        <v>2</v>
      </c>
      <c r="B251" s="344">
        <v>3</v>
      </c>
      <c r="C251" s="344">
        <v>9</v>
      </c>
      <c r="D251" s="344">
        <v>8</v>
      </c>
      <c r="E251" s="344"/>
      <c r="F251" s="355" t="s">
        <v>767</v>
      </c>
      <c r="G251" s="357">
        <f>+G252</f>
        <v>0</v>
      </c>
      <c r="H251" s="357">
        <f>+H252</f>
        <v>1400000</v>
      </c>
      <c r="I251" s="357">
        <f>+I252</f>
        <v>0</v>
      </c>
      <c r="J251" s="357">
        <f t="shared" si="11"/>
        <v>1400000</v>
      </c>
      <c r="K251" s="346">
        <f>+K252</f>
        <v>0.29689415000403035</v>
      </c>
    </row>
    <row r="252" spans="1:11" ht="12.75" x14ac:dyDescent="0.2">
      <c r="A252" s="356">
        <v>2</v>
      </c>
      <c r="B252" s="348">
        <v>3</v>
      </c>
      <c r="C252" s="348">
        <v>9</v>
      </c>
      <c r="D252" s="348">
        <v>8</v>
      </c>
      <c r="E252" s="348" t="s">
        <v>574</v>
      </c>
      <c r="F252" s="349" t="s">
        <v>767</v>
      </c>
      <c r="G252" s="364"/>
      <c r="H252" s="364">
        <v>1400000</v>
      </c>
      <c r="I252" s="364"/>
      <c r="J252" s="351">
        <f t="shared" si="11"/>
        <v>1400000</v>
      </c>
      <c r="K252" s="352">
        <f>IFERROR(J252/$J$18*100,"0.00")</f>
        <v>0.29689415000403035</v>
      </c>
    </row>
    <row r="253" spans="1:11" ht="12.75" x14ac:dyDescent="0.2">
      <c r="A253" s="343">
        <v>2</v>
      </c>
      <c r="B253" s="344">
        <v>3</v>
      </c>
      <c r="C253" s="344">
        <v>9</v>
      </c>
      <c r="D253" s="344">
        <v>9</v>
      </c>
      <c r="E253" s="344"/>
      <c r="F253" s="355" t="s">
        <v>768</v>
      </c>
      <c r="G253" s="357">
        <f>+G254</f>
        <v>0</v>
      </c>
      <c r="H253" s="357">
        <f>+H254</f>
        <v>100000</v>
      </c>
      <c r="I253" s="357">
        <f>+I254</f>
        <v>0</v>
      </c>
      <c r="J253" s="357">
        <f t="shared" si="11"/>
        <v>100000</v>
      </c>
      <c r="K253" s="346">
        <f>+K254</f>
        <v>2.120672500028788E-2</v>
      </c>
    </row>
    <row r="254" spans="1:11" ht="12.75" x14ac:dyDescent="0.2">
      <c r="A254" s="356">
        <v>2</v>
      </c>
      <c r="B254" s="348">
        <v>3</v>
      </c>
      <c r="C254" s="348">
        <v>9</v>
      </c>
      <c r="D254" s="348">
        <v>9</v>
      </c>
      <c r="E254" s="348" t="s">
        <v>574</v>
      </c>
      <c r="F254" s="349" t="s">
        <v>768</v>
      </c>
      <c r="G254" s="350"/>
      <c r="H254" s="350">
        <v>100000</v>
      </c>
      <c r="I254" s="350"/>
      <c r="J254" s="351">
        <f t="shared" si="11"/>
        <v>100000</v>
      </c>
      <c r="K254" s="352">
        <f>IFERROR(J254/$J$18*100,"0.00")</f>
        <v>2.120672500028788E-2</v>
      </c>
    </row>
    <row r="255" spans="1:11" ht="12.75" x14ac:dyDescent="0.2">
      <c r="A255" s="336">
        <v>2</v>
      </c>
      <c r="B255" s="337">
        <v>4</v>
      </c>
      <c r="C255" s="338"/>
      <c r="D255" s="338"/>
      <c r="E255" s="338"/>
      <c r="F255" s="257" t="s">
        <v>526</v>
      </c>
      <c r="G255" s="339">
        <f>+G256+G264+G267</f>
        <v>0</v>
      </c>
      <c r="H255" s="339">
        <f>+H256+H264+H267</f>
        <v>0</v>
      </c>
      <c r="I255" s="339">
        <f>+I256+I264+I267</f>
        <v>0</v>
      </c>
      <c r="J255" s="339">
        <f>+J256+J264+J267</f>
        <v>0</v>
      </c>
      <c r="K255" s="339">
        <f>+K256+K264+K267</f>
        <v>0</v>
      </c>
    </row>
    <row r="256" spans="1:11" ht="12.75" x14ac:dyDescent="0.2">
      <c r="A256" s="340">
        <v>2</v>
      </c>
      <c r="B256" s="341">
        <v>4</v>
      </c>
      <c r="C256" s="341">
        <v>1</v>
      </c>
      <c r="D256" s="341"/>
      <c r="E256" s="341"/>
      <c r="F256" s="258" t="s">
        <v>769</v>
      </c>
      <c r="G256" s="342">
        <f>+G257+G260+G262</f>
        <v>0</v>
      </c>
      <c r="H256" s="342">
        <f>+H257+H260+H262</f>
        <v>0</v>
      </c>
      <c r="I256" s="342">
        <f>+I257+I260+I262</f>
        <v>0</v>
      </c>
      <c r="J256" s="342">
        <f>+J257+J260+J262</f>
        <v>0</v>
      </c>
      <c r="K256" s="342">
        <f>+K257+K260+K262</f>
        <v>0</v>
      </c>
    </row>
    <row r="257" spans="1:11" ht="12.75" x14ac:dyDescent="0.2">
      <c r="A257" s="343">
        <v>2</v>
      </c>
      <c r="B257" s="344">
        <v>4</v>
      </c>
      <c r="C257" s="344">
        <v>1</v>
      </c>
      <c r="D257" s="344">
        <v>2</v>
      </c>
      <c r="E257" s="344"/>
      <c r="F257" s="355" t="s">
        <v>770</v>
      </c>
      <c r="G257" s="357">
        <f>+G258+G259</f>
        <v>0</v>
      </c>
      <c r="H257" s="357">
        <f>+H258+H259</f>
        <v>0</v>
      </c>
      <c r="I257" s="357">
        <f>+I258+I259</f>
        <v>0</v>
      </c>
      <c r="J257" s="357">
        <f>+J258+J259</f>
        <v>0</v>
      </c>
      <c r="K257" s="346">
        <f>+K258+K259</f>
        <v>0</v>
      </c>
    </row>
    <row r="258" spans="1:11" ht="12.75" x14ac:dyDescent="0.2">
      <c r="A258" s="356">
        <v>2</v>
      </c>
      <c r="B258" s="348">
        <v>4</v>
      </c>
      <c r="C258" s="348">
        <v>1</v>
      </c>
      <c r="D258" s="348">
        <v>2</v>
      </c>
      <c r="E258" s="348" t="s">
        <v>574</v>
      </c>
      <c r="F258" s="262" t="s">
        <v>771</v>
      </c>
      <c r="G258" s="350"/>
      <c r="H258" s="350"/>
      <c r="I258" s="350"/>
      <c r="J258" s="351">
        <f>SUBTOTAL(9,G258:I258)</f>
        <v>0</v>
      </c>
      <c r="K258" s="346">
        <f>IFERROR(J258/$J$18*100,"0.00")</f>
        <v>0</v>
      </c>
    </row>
    <row r="259" spans="1:11" ht="12.75" x14ac:dyDescent="0.2">
      <c r="A259" s="356">
        <v>2</v>
      </c>
      <c r="B259" s="348">
        <v>4</v>
      </c>
      <c r="C259" s="348">
        <v>1</v>
      </c>
      <c r="D259" s="348">
        <v>2</v>
      </c>
      <c r="E259" s="348" t="s">
        <v>576</v>
      </c>
      <c r="F259" s="262" t="s">
        <v>772</v>
      </c>
      <c r="G259" s="350"/>
      <c r="H259" s="350"/>
      <c r="I259" s="350"/>
      <c r="J259" s="351">
        <f>SUBTOTAL(9,G259:I259)</f>
        <v>0</v>
      </c>
      <c r="K259" s="352">
        <f>IFERROR(J259/$J$18*100,"0.00")</f>
        <v>0</v>
      </c>
    </row>
    <row r="260" spans="1:11" ht="12.75" x14ac:dyDescent="0.2">
      <c r="A260" s="359">
        <v>2</v>
      </c>
      <c r="B260" s="344">
        <v>4</v>
      </c>
      <c r="C260" s="344">
        <v>1</v>
      </c>
      <c r="D260" s="344">
        <v>5</v>
      </c>
      <c r="E260" s="344"/>
      <c r="F260" s="266" t="s">
        <v>773</v>
      </c>
      <c r="G260" s="345">
        <f>+G261</f>
        <v>0</v>
      </c>
      <c r="H260" s="345">
        <f>+H261</f>
        <v>0</v>
      </c>
      <c r="I260" s="345">
        <f>+I261</f>
        <v>0</v>
      </c>
      <c r="J260" s="345">
        <f>+J261</f>
        <v>0</v>
      </c>
      <c r="K260" s="358">
        <f>+K261</f>
        <v>0</v>
      </c>
    </row>
    <row r="261" spans="1:11" ht="12.75" x14ac:dyDescent="0.2">
      <c r="A261" s="356">
        <v>2</v>
      </c>
      <c r="B261" s="348">
        <v>4</v>
      </c>
      <c r="C261" s="348">
        <v>1</v>
      </c>
      <c r="D261" s="348">
        <v>5</v>
      </c>
      <c r="E261" s="348" t="s">
        <v>574</v>
      </c>
      <c r="F261" s="262" t="s">
        <v>773</v>
      </c>
      <c r="G261" s="364"/>
      <c r="H261" s="364"/>
      <c r="I261" s="364"/>
      <c r="J261" s="351">
        <f>SUBTOTAL(9,G261:I261)</f>
        <v>0</v>
      </c>
      <c r="K261" s="352">
        <f>IFERROR(J261/$J$18*100,"0.00")</f>
        <v>0</v>
      </c>
    </row>
    <row r="262" spans="1:11" ht="12.75" x14ac:dyDescent="0.2">
      <c r="A262" s="343">
        <v>2</v>
      </c>
      <c r="B262" s="344">
        <v>4</v>
      </c>
      <c r="C262" s="344">
        <v>1</v>
      </c>
      <c r="D262" s="344">
        <v>6</v>
      </c>
      <c r="E262" s="348"/>
      <c r="F262" s="266" t="s">
        <v>774</v>
      </c>
      <c r="G262" s="357">
        <f>+G263</f>
        <v>0</v>
      </c>
      <c r="H262" s="357">
        <f>+H263</f>
        <v>0</v>
      </c>
      <c r="I262" s="357">
        <f>+I263</f>
        <v>0</v>
      </c>
      <c r="J262" s="357">
        <f>+J263</f>
        <v>0</v>
      </c>
      <c r="K262" s="346">
        <f>+K263</f>
        <v>0</v>
      </c>
    </row>
    <row r="263" spans="1:11" ht="12.75" x14ac:dyDescent="0.2">
      <c r="A263" s="356">
        <v>2</v>
      </c>
      <c r="B263" s="348">
        <v>4</v>
      </c>
      <c r="C263" s="348">
        <v>1</v>
      </c>
      <c r="D263" s="348">
        <v>6</v>
      </c>
      <c r="E263" s="348" t="s">
        <v>574</v>
      </c>
      <c r="F263" s="262" t="s">
        <v>775</v>
      </c>
      <c r="G263" s="364"/>
      <c r="H263" s="364"/>
      <c r="I263" s="364"/>
      <c r="J263" s="351">
        <f>SUBTOTAL(9,G263:I263)</f>
        <v>0</v>
      </c>
      <c r="K263" s="352">
        <f>IFERROR(J263/$J$18*100,"0.00")</f>
        <v>0</v>
      </c>
    </row>
    <row r="264" spans="1:11" ht="12.75" x14ac:dyDescent="0.2">
      <c r="A264" s="340">
        <v>2</v>
      </c>
      <c r="B264" s="341">
        <v>4</v>
      </c>
      <c r="C264" s="341">
        <v>4</v>
      </c>
      <c r="D264" s="341"/>
      <c r="E264" s="341"/>
      <c r="F264" s="258" t="s">
        <v>776</v>
      </c>
      <c r="G264" s="342">
        <f t="shared" ref="G264:K265" si="12">+G265</f>
        <v>0</v>
      </c>
      <c r="H264" s="342">
        <f t="shared" si="12"/>
        <v>0</v>
      </c>
      <c r="I264" s="342">
        <f t="shared" si="12"/>
        <v>0</v>
      </c>
      <c r="J264" s="342">
        <f t="shared" si="12"/>
        <v>0</v>
      </c>
      <c r="K264" s="361">
        <f t="shared" si="12"/>
        <v>0</v>
      </c>
    </row>
    <row r="265" spans="1:11" ht="12.75" x14ac:dyDescent="0.2">
      <c r="A265" s="355">
        <v>2</v>
      </c>
      <c r="B265" s="344">
        <v>4</v>
      </c>
      <c r="C265" s="344">
        <v>4</v>
      </c>
      <c r="D265" s="344">
        <v>1</v>
      </c>
      <c r="E265" s="344"/>
      <c r="F265" s="266" t="s">
        <v>777</v>
      </c>
      <c r="G265" s="357">
        <f t="shared" si="12"/>
        <v>0</v>
      </c>
      <c r="H265" s="357">
        <f t="shared" si="12"/>
        <v>0</v>
      </c>
      <c r="I265" s="357">
        <f t="shared" si="12"/>
        <v>0</v>
      </c>
      <c r="J265" s="357">
        <f t="shared" si="12"/>
        <v>0</v>
      </c>
      <c r="K265" s="352">
        <f t="shared" si="12"/>
        <v>0</v>
      </c>
    </row>
    <row r="266" spans="1:11" ht="22.5" x14ac:dyDescent="0.2">
      <c r="A266" s="349">
        <v>2</v>
      </c>
      <c r="B266" s="348">
        <v>4</v>
      </c>
      <c r="C266" s="348">
        <v>4</v>
      </c>
      <c r="D266" s="348">
        <v>1</v>
      </c>
      <c r="E266" s="348" t="s">
        <v>583</v>
      </c>
      <c r="F266" s="262" t="s">
        <v>778</v>
      </c>
      <c r="G266" s="350"/>
      <c r="H266" s="350"/>
      <c r="I266" s="350"/>
      <c r="J266" s="351">
        <f>SUBTOTAL(9,G266:I266)</f>
        <v>0</v>
      </c>
      <c r="K266" s="352">
        <f>IFERROR(J266/$J$18*100,"0.00")</f>
        <v>0</v>
      </c>
    </row>
    <row r="267" spans="1:11" ht="12.75" x14ac:dyDescent="0.2">
      <c r="A267" s="340">
        <v>2</v>
      </c>
      <c r="B267" s="341">
        <v>4</v>
      </c>
      <c r="C267" s="341">
        <v>9</v>
      </c>
      <c r="D267" s="341"/>
      <c r="E267" s="341"/>
      <c r="F267" s="258" t="s">
        <v>779</v>
      </c>
      <c r="G267" s="342">
        <f>+G268+G270</f>
        <v>0</v>
      </c>
      <c r="H267" s="342">
        <f>+H268+H270</f>
        <v>0</v>
      </c>
      <c r="I267" s="342">
        <f>+I268+I270</f>
        <v>0</v>
      </c>
      <c r="J267" s="342">
        <f>+J268+J270</f>
        <v>0</v>
      </c>
      <c r="K267" s="342">
        <f>+K268+K270</f>
        <v>0</v>
      </c>
    </row>
    <row r="268" spans="1:11" ht="12.75" x14ac:dyDescent="0.2">
      <c r="A268" s="359">
        <v>2</v>
      </c>
      <c r="B268" s="344">
        <v>4</v>
      </c>
      <c r="C268" s="344">
        <v>9</v>
      </c>
      <c r="D268" s="344">
        <v>1</v>
      </c>
      <c r="E268" s="344"/>
      <c r="F268" s="266" t="s">
        <v>779</v>
      </c>
      <c r="G268" s="357">
        <f>+G269</f>
        <v>0</v>
      </c>
      <c r="H268" s="357">
        <f>+H269</f>
        <v>0</v>
      </c>
      <c r="I268" s="357">
        <f>+I269</f>
        <v>0</v>
      </c>
      <c r="J268" s="357">
        <f>+J269</f>
        <v>0</v>
      </c>
      <c r="K268" s="346">
        <f>+K269</f>
        <v>0</v>
      </c>
    </row>
    <row r="269" spans="1:11" ht="12.75" x14ac:dyDescent="0.2">
      <c r="A269" s="356">
        <v>2</v>
      </c>
      <c r="B269" s="348">
        <v>4</v>
      </c>
      <c r="C269" s="348">
        <v>9</v>
      </c>
      <c r="D269" s="348">
        <v>1</v>
      </c>
      <c r="E269" s="348" t="s">
        <v>574</v>
      </c>
      <c r="F269" s="262" t="s">
        <v>779</v>
      </c>
      <c r="G269" s="364"/>
      <c r="H269" s="364"/>
      <c r="I269" s="364"/>
      <c r="J269" s="351">
        <f>SUBTOTAL(9,G269:I269)</f>
        <v>0</v>
      </c>
      <c r="K269" s="352">
        <f>IFERROR(J269/$J$18*100,"0.00")</f>
        <v>0</v>
      </c>
    </row>
    <row r="270" spans="1:11" ht="12.75" x14ac:dyDescent="0.2">
      <c r="A270" s="359">
        <v>2</v>
      </c>
      <c r="B270" s="344">
        <v>4</v>
      </c>
      <c r="C270" s="344">
        <v>9</v>
      </c>
      <c r="D270" s="344">
        <v>4</v>
      </c>
      <c r="E270" s="344"/>
      <c r="F270" s="266" t="s">
        <v>780</v>
      </c>
      <c r="G270" s="357">
        <f>+G271</f>
        <v>0</v>
      </c>
      <c r="H270" s="357">
        <f>+H271</f>
        <v>0</v>
      </c>
      <c r="I270" s="357">
        <f>+I271</f>
        <v>0</v>
      </c>
      <c r="J270" s="357">
        <f>+J271</f>
        <v>0</v>
      </c>
      <c r="K270" s="346">
        <f>+K271</f>
        <v>0</v>
      </c>
    </row>
    <row r="271" spans="1:11" ht="12.75" x14ac:dyDescent="0.2">
      <c r="A271" s="347">
        <v>2</v>
      </c>
      <c r="B271" s="348">
        <v>4</v>
      </c>
      <c r="C271" s="348">
        <v>9</v>
      </c>
      <c r="D271" s="348">
        <v>4</v>
      </c>
      <c r="E271" s="348" t="s">
        <v>574</v>
      </c>
      <c r="F271" s="262" t="s">
        <v>780</v>
      </c>
      <c r="G271" s="364"/>
      <c r="H271" s="364"/>
      <c r="I271" s="364"/>
      <c r="J271" s="351">
        <f>SUBTOTAL(9,G271:I271)</f>
        <v>0</v>
      </c>
      <c r="K271" s="352">
        <f>IFERROR(J271/$J$18*100,"0.00")</f>
        <v>0</v>
      </c>
    </row>
    <row r="272" spans="1:11" ht="12.75" x14ac:dyDescent="0.2">
      <c r="A272" s="336">
        <v>2</v>
      </c>
      <c r="B272" s="337">
        <v>6</v>
      </c>
      <c r="C272" s="338"/>
      <c r="D272" s="338"/>
      <c r="E272" s="338"/>
      <c r="F272" s="257" t="s">
        <v>781</v>
      </c>
      <c r="G272" s="339">
        <f>+G273+G284+G291+G296+G303+G312+G315</f>
        <v>0</v>
      </c>
      <c r="H272" s="339">
        <f>+H273+H284+H291+H296+H303+H312+H315</f>
        <v>800000</v>
      </c>
      <c r="I272" s="339">
        <f>+I273+I284+I291+I296+I303+I312+I315</f>
        <v>0</v>
      </c>
      <c r="J272" s="339">
        <f>+J273+J284+J291+J296+J303+J312+J315</f>
        <v>800000</v>
      </c>
      <c r="K272" s="339">
        <f>+K273+K284+K291+K296+K303+K312+K315</f>
        <v>0.16965380000230304</v>
      </c>
    </row>
    <row r="273" spans="1:11" ht="12.75" x14ac:dyDescent="0.2">
      <c r="A273" s="340">
        <v>2</v>
      </c>
      <c r="B273" s="341">
        <v>6</v>
      </c>
      <c r="C273" s="341">
        <v>1</v>
      </c>
      <c r="D273" s="341"/>
      <c r="E273" s="341"/>
      <c r="F273" s="258" t="s">
        <v>782</v>
      </c>
      <c r="G273" s="342">
        <f>+G274+G276+G278+G280+G282</f>
        <v>0</v>
      </c>
      <c r="H273" s="342">
        <f>+H274+H276+H278+H280+H282</f>
        <v>800000</v>
      </c>
      <c r="I273" s="342">
        <f>+I274+I276+I278+I280+I282</f>
        <v>0</v>
      </c>
      <c r="J273" s="342">
        <f>+J274+J276+J278+J280+J282</f>
        <v>700000</v>
      </c>
      <c r="K273" s="361">
        <f>+K274+K276+K278+K280+K282</f>
        <v>0.14844707500201515</v>
      </c>
    </row>
    <row r="274" spans="1:11" ht="12.75" x14ac:dyDescent="0.2">
      <c r="A274" s="343">
        <v>2</v>
      </c>
      <c r="B274" s="344">
        <v>6</v>
      </c>
      <c r="C274" s="344">
        <v>1</v>
      </c>
      <c r="D274" s="344">
        <v>1</v>
      </c>
      <c r="E274" s="344"/>
      <c r="F274" s="355" t="s">
        <v>783</v>
      </c>
      <c r="G274" s="357">
        <f>+G275</f>
        <v>0</v>
      </c>
      <c r="H274" s="357">
        <f>+H275</f>
        <v>150000</v>
      </c>
      <c r="I274" s="357">
        <f>+I275</f>
        <v>0</v>
      </c>
      <c r="J274" s="357">
        <f>+J275</f>
        <v>150000</v>
      </c>
      <c r="K274" s="346">
        <f>+K275</f>
        <v>3.1810087500431822E-2</v>
      </c>
    </row>
    <row r="275" spans="1:11" ht="12.75" x14ac:dyDescent="0.2">
      <c r="A275" s="347">
        <v>2</v>
      </c>
      <c r="B275" s="348">
        <v>6</v>
      </c>
      <c r="C275" s="348">
        <v>1</v>
      </c>
      <c r="D275" s="348">
        <v>1</v>
      </c>
      <c r="E275" s="348" t="s">
        <v>574</v>
      </c>
      <c r="F275" s="349" t="s">
        <v>783</v>
      </c>
      <c r="G275" s="364"/>
      <c r="H275" s="364">
        <v>150000</v>
      </c>
      <c r="I275" s="364"/>
      <c r="J275" s="351">
        <f>SUBTOTAL(9,G275:I275)</f>
        <v>150000</v>
      </c>
      <c r="K275" s="352">
        <f>IFERROR(J275/$J$18*100,"0.00")</f>
        <v>3.1810087500431822E-2</v>
      </c>
    </row>
    <row r="276" spans="1:11" ht="12.75" x14ac:dyDescent="0.2">
      <c r="A276" s="343">
        <v>2</v>
      </c>
      <c r="B276" s="344">
        <v>6</v>
      </c>
      <c r="C276" s="344">
        <v>1</v>
      </c>
      <c r="D276" s="344">
        <v>2</v>
      </c>
      <c r="E276" s="344"/>
      <c r="F276" s="355" t="s">
        <v>784</v>
      </c>
      <c r="G276" s="357">
        <f>+G277</f>
        <v>0</v>
      </c>
      <c r="H276" s="357">
        <f>+H277</f>
        <v>0</v>
      </c>
      <c r="I276" s="357">
        <f>+I277</f>
        <v>0</v>
      </c>
      <c r="J276" s="357">
        <f>+J277</f>
        <v>0</v>
      </c>
      <c r="K276" s="346">
        <f>+K277</f>
        <v>0</v>
      </c>
    </row>
    <row r="277" spans="1:11" ht="12.75" x14ac:dyDescent="0.2">
      <c r="A277" s="347">
        <v>2</v>
      </c>
      <c r="B277" s="348">
        <v>6</v>
      </c>
      <c r="C277" s="348">
        <v>1</v>
      </c>
      <c r="D277" s="348">
        <v>2</v>
      </c>
      <c r="E277" s="348" t="s">
        <v>574</v>
      </c>
      <c r="F277" s="262" t="s">
        <v>784</v>
      </c>
      <c r="G277" s="364"/>
      <c r="H277" s="364"/>
      <c r="I277" s="364"/>
      <c r="J277" s="351">
        <f>SUBTOTAL(9,G277:I277)</f>
        <v>0</v>
      </c>
      <c r="K277" s="352">
        <f>IFERROR(J277/$J$18*100,"0.00")</f>
        <v>0</v>
      </c>
    </row>
    <row r="278" spans="1:11" ht="12.75" x14ac:dyDescent="0.2">
      <c r="A278" s="343">
        <v>2</v>
      </c>
      <c r="B278" s="344">
        <v>6</v>
      </c>
      <c r="C278" s="344">
        <v>1</v>
      </c>
      <c r="D278" s="344">
        <v>3</v>
      </c>
      <c r="E278" s="344"/>
      <c r="F278" s="266" t="s">
        <v>785</v>
      </c>
      <c r="G278" s="357">
        <f>+G279</f>
        <v>0</v>
      </c>
      <c r="H278" s="357">
        <f>+H279</f>
        <v>550000</v>
      </c>
      <c r="I278" s="357">
        <f>+I279</f>
        <v>0</v>
      </c>
      <c r="J278" s="357">
        <f>+J279</f>
        <v>550000</v>
      </c>
      <c r="K278" s="346">
        <f>+K279</f>
        <v>0.11663698750158334</v>
      </c>
    </row>
    <row r="279" spans="1:11" ht="12.75" x14ac:dyDescent="0.2">
      <c r="A279" s="347">
        <v>2</v>
      </c>
      <c r="B279" s="348">
        <v>6</v>
      </c>
      <c r="C279" s="348">
        <v>1</v>
      </c>
      <c r="D279" s="348">
        <v>3</v>
      </c>
      <c r="E279" s="348" t="s">
        <v>574</v>
      </c>
      <c r="F279" s="262" t="s">
        <v>785</v>
      </c>
      <c r="G279" s="364"/>
      <c r="H279" s="364">
        <v>550000</v>
      </c>
      <c r="I279" s="364"/>
      <c r="J279" s="351">
        <f>SUBTOTAL(9,G279:I279)</f>
        <v>550000</v>
      </c>
      <c r="K279" s="352">
        <f>IFERROR(J279/$J$18*100,"0.00")</f>
        <v>0.11663698750158334</v>
      </c>
    </row>
    <row r="280" spans="1:11" ht="12.75" x14ac:dyDescent="0.2">
      <c r="A280" s="343">
        <v>2</v>
      </c>
      <c r="B280" s="344">
        <v>6</v>
      </c>
      <c r="C280" s="344">
        <v>1</v>
      </c>
      <c r="D280" s="344">
        <v>4</v>
      </c>
      <c r="E280" s="344"/>
      <c r="F280" s="355" t="s">
        <v>786</v>
      </c>
      <c r="G280" s="357">
        <f>+G281</f>
        <v>0</v>
      </c>
      <c r="H280" s="357">
        <f>+H281</f>
        <v>100000</v>
      </c>
      <c r="I280" s="357">
        <f>+I281</f>
        <v>0</v>
      </c>
      <c r="J280" s="357">
        <f>+J281</f>
        <v>0</v>
      </c>
      <c r="K280" s="346">
        <f>+K281</f>
        <v>0</v>
      </c>
    </row>
    <row r="281" spans="1:11" ht="12.75" x14ac:dyDescent="0.2">
      <c r="A281" s="347">
        <v>2</v>
      </c>
      <c r="B281" s="348">
        <v>6</v>
      </c>
      <c r="C281" s="348">
        <v>1</v>
      </c>
      <c r="D281" s="348">
        <v>4</v>
      </c>
      <c r="E281" s="348" t="s">
        <v>574</v>
      </c>
      <c r="F281" s="262" t="s">
        <v>786</v>
      </c>
      <c r="G281" s="364"/>
      <c r="H281" s="364">
        <v>100000</v>
      </c>
      <c r="I281" s="364"/>
      <c r="J281" s="351">
        <v>0</v>
      </c>
      <c r="K281" s="352">
        <f>IFERROR(J281/$J$18*100,"0.00")</f>
        <v>0</v>
      </c>
    </row>
    <row r="282" spans="1:11" ht="12.75" x14ac:dyDescent="0.2">
      <c r="A282" s="343">
        <v>2</v>
      </c>
      <c r="B282" s="344">
        <v>6</v>
      </c>
      <c r="C282" s="344">
        <v>1</v>
      </c>
      <c r="D282" s="344">
        <v>9</v>
      </c>
      <c r="E282" s="344"/>
      <c r="F282" s="355" t="s">
        <v>787</v>
      </c>
      <c r="G282" s="357">
        <f>+G283</f>
        <v>0</v>
      </c>
      <c r="H282" s="357">
        <f>+H283</f>
        <v>0</v>
      </c>
      <c r="I282" s="357">
        <f>+I283</f>
        <v>0</v>
      </c>
      <c r="J282" s="357">
        <f>+J283</f>
        <v>0</v>
      </c>
      <c r="K282" s="346">
        <f>+K283</f>
        <v>0</v>
      </c>
    </row>
    <row r="283" spans="1:11" ht="12.75" x14ac:dyDescent="0.2">
      <c r="A283" s="347">
        <v>2</v>
      </c>
      <c r="B283" s="348">
        <v>6</v>
      </c>
      <c r="C283" s="348">
        <v>1</v>
      </c>
      <c r="D283" s="348">
        <v>9</v>
      </c>
      <c r="E283" s="348" t="s">
        <v>574</v>
      </c>
      <c r="F283" s="262" t="s">
        <v>787</v>
      </c>
      <c r="G283" s="364"/>
      <c r="H283" s="364"/>
      <c r="I283" s="364"/>
      <c r="J283" s="351">
        <f>SUBTOTAL(9,G283:I283)</f>
        <v>0</v>
      </c>
      <c r="K283" s="352">
        <f>IFERROR(J283/$J$18*100,"0.00")</f>
        <v>0</v>
      </c>
    </row>
    <row r="284" spans="1:11" ht="12.75" x14ac:dyDescent="0.2">
      <c r="A284" s="340">
        <v>2</v>
      </c>
      <c r="B284" s="341">
        <v>6</v>
      </c>
      <c r="C284" s="341">
        <v>2</v>
      </c>
      <c r="D284" s="341"/>
      <c r="E284" s="341"/>
      <c r="F284" s="258" t="s">
        <v>788</v>
      </c>
      <c r="G284" s="342">
        <f>+G285+G287+G289</f>
        <v>0</v>
      </c>
      <c r="H284" s="342">
        <f>+H285+H287+H289</f>
        <v>0</v>
      </c>
      <c r="I284" s="342">
        <f>+I285+I287+I289</f>
        <v>0</v>
      </c>
      <c r="J284" s="342">
        <f>+J285+J287+J289</f>
        <v>0</v>
      </c>
      <c r="K284" s="342">
        <f>+K285+K287+K289</f>
        <v>0</v>
      </c>
    </row>
    <row r="285" spans="1:11" ht="12.75" x14ac:dyDescent="0.2">
      <c r="A285" s="343">
        <v>2</v>
      </c>
      <c r="B285" s="344">
        <v>6</v>
      </c>
      <c r="C285" s="344">
        <v>2</v>
      </c>
      <c r="D285" s="344">
        <v>1</v>
      </c>
      <c r="E285" s="344"/>
      <c r="F285" s="355" t="s">
        <v>789</v>
      </c>
      <c r="G285" s="357">
        <f>+G286</f>
        <v>0</v>
      </c>
      <c r="H285" s="357">
        <f>+H286</f>
        <v>0</v>
      </c>
      <c r="I285" s="357">
        <f>+I286</f>
        <v>0</v>
      </c>
      <c r="J285" s="357">
        <f>+J286</f>
        <v>0</v>
      </c>
      <c r="K285" s="346">
        <f>+K286</f>
        <v>0</v>
      </c>
    </row>
    <row r="286" spans="1:11" ht="12.75" x14ac:dyDescent="0.2">
      <c r="A286" s="356">
        <v>2</v>
      </c>
      <c r="B286" s="348">
        <v>6</v>
      </c>
      <c r="C286" s="348">
        <v>2</v>
      </c>
      <c r="D286" s="348">
        <v>1</v>
      </c>
      <c r="E286" s="348" t="s">
        <v>574</v>
      </c>
      <c r="F286" s="262" t="s">
        <v>789</v>
      </c>
      <c r="G286" s="364"/>
      <c r="H286" s="364"/>
      <c r="I286" s="364"/>
      <c r="J286" s="351">
        <f>SUBTOTAL(9,G286:I286)</f>
        <v>0</v>
      </c>
      <c r="K286" s="352">
        <f>IFERROR(J286/$J$18*100,"0.00")</f>
        <v>0</v>
      </c>
    </row>
    <row r="287" spans="1:11" ht="12.75" x14ac:dyDescent="0.2">
      <c r="A287" s="343">
        <v>2</v>
      </c>
      <c r="B287" s="344">
        <v>6</v>
      </c>
      <c r="C287" s="344">
        <v>2</v>
      </c>
      <c r="D287" s="344">
        <v>3</v>
      </c>
      <c r="E287" s="344"/>
      <c r="F287" s="355" t="s">
        <v>790</v>
      </c>
      <c r="G287" s="357">
        <f>+G288</f>
        <v>0</v>
      </c>
      <c r="H287" s="357">
        <f>+H288</f>
        <v>0</v>
      </c>
      <c r="I287" s="357">
        <f>+I288</f>
        <v>0</v>
      </c>
      <c r="J287" s="357">
        <f>+J288</f>
        <v>0</v>
      </c>
      <c r="K287" s="346">
        <f>+K288</f>
        <v>0</v>
      </c>
    </row>
    <row r="288" spans="1:11" ht="12.75" x14ac:dyDescent="0.2">
      <c r="A288" s="356">
        <v>2</v>
      </c>
      <c r="B288" s="348">
        <v>6</v>
      </c>
      <c r="C288" s="348">
        <v>2</v>
      </c>
      <c r="D288" s="348">
        <v>3</v>
      </c>
      <c r="E288" s="348" t="s">
        <v>574</v>
      </c>
      <c r="F288" s="262" t="s">
        <v>790</v>
      </c>
      <c r="G288" s="364"/>
      <c r="H288" s="364"/>
      <c r="I288" s="364"/>
      <c r="J288" s="351">
        <f>SUBTOTAL(9,G288:I288)</f>
        <v>0</v>
      </c>
      <c r="K288" s="352">
        <f>IFERROR(J288/$J$18*100,"0.00")</f>
        <v>0</v>
      </c>
    </row>
    <row r="289" spans="1:11" ht="12.75" x14ac:dyDescent="0.2">
      <c r="A289" s="343">
        <v>2</v>
      </c>
      <c r="B289" s="344">
        <v>6</v>
      </c>
      <c r="C289" s="344">
        <v>2</v>
      </c>
      <c r="D289" s="344">
        <v>4</v>
      </c>
      <c r="E289" s="344"/>
      <c r="F289" s="355" t="s">
        <v>791</v>
      </c>
      <c r="G289" s="357">
        <f>+G290</f>
        <v>0</v>
      </c>
      <c r="H289" s="357">
        <f>+H290</f>
        <v>0</v>
      </c>
      <c r="I289" s="357">
        <f>+I290</f>
        <v>0</v>
      </c>
      <c r="J289" s="357">
        <f>+J290</f>
        <v>0</v>
      </c>
      <c r="K289" s="346">
        <f>+K290</f>
        <v>0</v>
      </c>
    </row>
    <row r="290" spans="1:11" ht="12.75" x14ac:dyDescent="0.2">
      <c r="A290" s="356">
        <v>2</v>
      </c>
      <c r="B290" s="348">
        <v>6</v>
      </c>
      <c r="C290" s="348">
        <v>2</v>
      </c>
      <c r="D290" s="348">
        <v>4</v>
      </c>
      <c r="E290" s="348" t="s">
        <v>574</v>
      </c>
      <c r="F290" s="349" t="s">
        <v>791</v>
      </c>
      <c r="G290" s="364"/>
      <c r="H290" s="364"/>
      <c r="I290" s="364"/>
      <c r="J290" s="351">
        <f>SUBTOTAL(9,G290:I290)</f>
        <v>0</v>
      </c>
      <c r="K290" s="352">
        <f>IFERROR(J290/$J$18*100,"0.00")</f>
        <v>0</v>
      </c>
    </row>
    <row r="291" spans="1:11" ht="12.75" x14ac:dyDescent="0.2">
      <c r="A291" s="340">
        <v>2</v>
      </c>
      <c r="B291" s="341">
        <v>6</v>
      </c>
      <c r="C291" s="341">
        <v>3</v>
      </c>
      <c r="D291" s="341"/>
      <c r="E291" s="341"/>
      <c r="F291" s="258" t="s">
        <v>792</v>
      </c>
      <c r="G291" s="342">
        <f>+G292+G294</f>
        <v>0</v>
      </c>
      <c r="H291" s="342">
        <f>+H292+H294</f>
        <v>0</v>
      </c>
      <c r="I291" s="342">
        <f>+I292+I294</f>
        <v>0</v>
      </c>
      <c r="J291" s="342">
        <f>+J292+J294</f>
        <v>0</v>
      </c>
      <c r="K291" s="342">
        <f>+K292+K294</f>
        <v>0</v>
      </c>
    </row>
    <row r="292" spans="1:11" ht="12.75" x14ac:dyDescent="0.2">
      <c r="A292" s="359">
        <v>2</v>
      </c>
      <c r="B292" s="344">
        <v>6</v>
      </c>
      <c r="C292" s="344">
        <v>3</v>
      </c>
      <c r="D292" s="344">
        <v>1</v>
      </c>
      <c r="E292" s="344"/>
      <c r="F292" s="266" t="s">
        <v>793</v>
      </c>
      <c r="G292" s="357">
        <f>+G293</f>
        <v>0</v>
      </c>
      <c r="H292" s="357">
        <f>+H293</f>
        <v>0</v>
      </c>
      <c r="I292" s="357">
        <f>+I293</f>
        <v>0</v>
      </c>
      <c r="J292" s="357">
        <f>+J293</f>
        <v>0</v>
      </c>
      <c r="K292" s="346">
        <f>+K293</f>
        <v>0</v>
      </c>
    </row>
    <row r="293" spans="1:11" ht="12.75" x14ac:dyDescent="0.2">
      <c r="A293" s="347">
        <v>2</v>
      </c>
      <c r="B293" s="348">
        <v>6</v>
      </c>
      <c r="C293" s="348">
        <v>3</v>
      </c>
      <c r="D293" s="348">
        <v>1</v>
      </c>
      <c r="E293" s="348" t="s">
        <v>574</v>
      </c>
      <c r="F293" s="349" t="s">
        <v>793</v>
      </c>
      <c r="G293" s="364"/>
      <c r="H293" s="364"/>
      <c r="I293" s="364"/>
      <c r="J293" s="351">
        <f>SUBTOTAL(9,G293:I293)</f>
        <v>0</v>
      </c>
      <c r="K293" s="352">
        <f>IFERROR(J293/$J$18*100,"0.00")</f>
        <v>0</v>
      </c>
    </row>
    <row r="294" spans="1:11" ht="12.75" x14ac:dyDescent="0.2">
      <c r="A294" s="343">
        <v>2</v>
      </c>
      <c r="B294" s="344">
        <v>6</v>
      </c>
      <c r="C294" s="344">
        <v>3</v>
      </c>
      <c r="D294" s="344">
        <v>2</v>
      </c>
      <c r="E294" s="344"/>
      <c r="F294" s="355" t="s">
        <v>794</v>
      </c>
      <c r="G294" s="357">
        <f>+G295</f>
        <v>0</v>
      </c>
      <c r="H294" s="357">
        <f>+H295</f>
        <v>0</v>
      </c>
      <c r="I294" s="357">
        <f>+I295</f>
        <v>0</v>
      </c>
      <c r="J294" s="357">
        <f>+J295</f>
        <v>0</v>
      </c>
      <c r="K294" s="346">
        <f>+K295</f>
        <v>0</v>
      </c>
    </row>
    <row r="295" spans="1:11" ht="12.75" x14ac:dyDescent="0.2">
      <c r="A295" s="356">
        <v>2</v>
      </c>
      <c r="B295" s="348">
        <v>6</v>
      </c>
      <c r="C295" s="348">
        <v>3</v>
      </c>
      <c r="D295" s="348">
        <v>2</v>
      </c>
      <c r="E295" s="348" t="s">
        <v>574</v>
      </c>
      <c r="F295" s="262" t="s">
        <v>794</v>
      </c>
      <c r="G295" s="364"/>
      <c r="H295" s="364"/>
      <c r="I295" s="364"/>
      <c r="J295" s="351">
        <f>SUBTOTAL(9,G295:I295)</f>
        <v>0</v>
      </c>
      <c r="K295" s="352">
        <f>IFERROR(J295/$J$18*100,"0.00")</f>
        <v>0</v>
      </c>
    </row>
    <row r="296" spans="1:11" ht="12.75" x14ac:dyDescent="0.2">
      <c r="A296" s="340">
        <v>2</v>
      </c>
      <c r="B296" s="341">
        <v>6</v>
      </c>
      <c r="C296" s="341">
        <v>4</v>
      </c>
      <c r="D296" s="341"/>
      <c r="E296" s="341"/>
      <c r="F296" s="258" t="s">
        <v>795</v>
      </c>
      <c r="G296" s="342">
        <f>+G297+G299+G301</f>
        <v>0</v>
      </c>
      <c r="H296" s="342">
        <f>+H297+H299+H301</f>
        <v>0</v>
      </c>
      <c r="I296" s="342">
        <f>+I297+I299+I301</f>
        <v>0</v>
      </c>
      <c r="J296" s="342">
        <f>+J297+J299+J301</f>
        <v>0</v>
      </c>
      <c r="K296" s="361">
        <f>+K297+K299+K301</f>
        <v>0</v>
      </c>
    </row>
    <row r="297" spans="1:11" ht="12.75" x14ac:dyDescent="0.2">
      <c r="A297" s="343">
        <v>2</v>
      </c>
      <c r="B297" s="344">
        <v>6</v>
      </c>
      <c r="C297" s="344">
        <v>4</v>
      </c>
      <c r="D297" s="344">
        <v>1</v>
      </c>
      <c r="E297" s="344"/>
      <c r="F297" s="355" t="s">
        <v>796</v>
      </c>
      <c r="G297" s="357">
        <f>+G298</f>
        <v>0</v>
      </c>
      <c r="H297" s="357">
        <f>+H298</f>
        <v>0</v>
      </c>
      <c r="I297" s="357">
        <f>+I298</f>
        <v>0</v>
      </c>
      <c r="J297" s="357">
        <f>+J298</f>
        <v>0</v>
      </c>
      <c r="K297" s="346">
        <f>+K298</f>
        <v>0</v>
      </c>
    </row>
    <row r="298" spans="1:11" ht="12.75" x14ac:dyDescent="0.2">
      <c r="A298" s="356">
        <v>2</v>
      </c>
      <c r="B298" s="348">
        <v>6</v>
      </c>
      <c r="C298" s="348">
        <v>4</v>
      </c>
      <c r="D298" s="348">
        <v>1</v>
      </c>
      <c r="E298" s="348" t="s">
        <v>574</v>
      </c>
      <c r="F298" s="262" t="s">
        <v>796</v>
      </c>
      <c r="G298" s="364"/>
      <c r="H298" s="364"/>
      <c r="I298" s="364"/>
      <c r="J298" s="351">
        <f>SUBTOTAL(9,G298:I298)</f>
        <v>0</v>
      </c>
      <c r="K298" s="352">
        <f>IFERROR(J298/$J$18*100,"0.00")</f>
        <v>0</v>
      </c>
    </row>
    <row r="299" spans="1:11" ht="12.75" x14ac:dyDescent="0.2">
      <c r="A299" s="343">
        <v>2</v>
      </c>
      <c r="B299" s="344">
        <v>6</v>
      </c>
      <c r="C299" s="344">
        <v>4</v>
      </c>
      <c r="D299" s="344">
        <v>2</v>
      </c>
      <c r="E299" s="344"/>
      <c r="F299" s="355" t="s">
        <v>797</v>
      </c>
      <c r="G299" s="357">
        <f>+G300</f>
        <v>0</v>
      </c>
      <c r="H299" s="357">
        <f>+H300</f>
        <v>0</v>
      </c>
      <c r="I299" s="357">
        <f>+I300</f>
        <v>0</v>
      </c>
      <c r="J299" s="357">
        <f>+J300</f>
        <v>0</v>
      </c>
      <c r="K299" s="346">
        <f>+K300</f>
        <v>0</v>
      </c>
    </row>
    <row r="300" spans="1:11" ht="12.75" x14ac:dyDescent="0.2">
      <c r="A300" s="356">
        <v>2</v>
      </c>
      <c r="B300" s="348">
        <v>6</v>
      </c>
      <c r="C300" s="348">
        <v>4</v>
      </c>
      <c r="D300" s="348">
        <v>2</v>
      </c>
      <c r="E300" s="348" t="s">
        <v>574</v>
      </c>
      <c r="F300" s="262" t="s">
        <v>797</v>
      </c>
      <c r="G300" s="364"/>
      <c r="H300" s="364"/>
      <c r="I300" s="364"/>
      <c r="J300" s="351">
        <f>SUBTOTAL(9,G300:I300)</f>
        <v>0</v>
      </c>
      <c r="K300" s="352">
        <f>IFERROR(J300/$J$18*100,"0.00")</f>
        <v>0</v>
      </c>
    </row>
    <row r="301" spans="1:11" ht="12.75" x14ac:dyDescent="0.2">
      <c r="A301" s="343">
        <v>2</v>
      </c>
      <c r="B301" s="344">
        <v>6</v>
      </c>
      <c r="C301" s="344">
        <v>4</v>
      </c>
      <c r="D301" s="344">
        <v>8</v>
      </c>
      <c r="E301" s="344"/>
      <c r="F301" s="355" t="s">
        <v>798</v>
      </c>
      <c r="G301" s="357">
        <f>+G302</f>
        <v>0</v>
      </c>
      <c r="H301" s="357">
        <f>+H302</f>
        <v>0</v>
      </c>
      <c r="I301" s="357">
        <f>+I302</f>
        <v>0</v>
      </c>
      <c r="J301" s="357">
        <f>+J302</f>
        <v>0</v>
      </c>
      <c r="K301" s="346">
        <f>+K302</f>
        <v>0</v>
      </c>
    </row>
    <row r="302" spans="1:11" ht="12.75" x14ac:dyDescent="0.2">
      <c r="A302" s="356">
        <v>2</v>
      </c>
      <c r="B302" s="348">
        <v>6</v>
      </c>
      <c r="C302" s="348">
        <v>4</v>
      </c>
      <c r="D302" s="348">
        <v>8</v>
      </c>
      <c r="E302" s="348" t="s">
        <v>574</v>
      </c>
      <c r="F302" s="262" t="s">
        <v>798</v>
      </c>
      <c r="G302" s="364"/>
      <c r="H302" s="364"/>
      <c r="I302" s="364"/>
      <c r="J302" s="351">
        <f>SUBTOTAL(9,G302:I302)</f>
        <v>0</v>
      </c>
      <c r="K302" s="352">
        <f>IFERROR(J302/$J$18*100,"0.00")</f>
        <v>0</v>
      </c>
    </row>
    <row r="303" spans="1:11" ht="12.75" x14ac:dyDescent="0.2">
      <c r="A303" s="340">
        <v>2</v>
      </c>
      <c r="B303" s="341">
        <v>6</v>
      </c>
      <c r="C303" s="341">
        <v>5</v>
      </c>
      <c r="D303" s="341"/>
      <c r="E303" s="341"/>
      <c r="F303" s="258" t="s">
        <v>799</v>
      </c>
      <c r="G303" s="342">
        <f>+G304+G306+G308+G310</f>
        <v>0</v>
      </c>
      <c r="H303" s="342">
        <f>+H304+H306+H308+H310</f>
        <v>0</v>
      </c>
      <c r="I303" s="342">
        <f>+I304+I306+I308+I310</f>
        <v>0</v>
      </c>
      <c r="J303" s="342">
        <f>+J304+J306+J308+J310</f>
        <v>100000</v>
      </c>
      <c r="K303" s="342">
        <f>+K304+K306+K308+K310</f>
        <v>2.120672500028788E-2</v>
      </c>
    </row>
    <row r="304" spans="1:11" ht="12.75" x14ac:dyDescent="0.2">
      <c r="A304" s="343">
        <v>2</v>
      </c>
      <c r="B304" s="344">
        <v>6</v>
      </c>
      <c r="C304" s="344">
        <v>5</v>
      </c>
      <c r="D304" s="344">
        <v>2</v>
      </c>
      <c r="E304" s="344"/>
      <c r="F304" s="355" t="s">
        <v>800</v>
      </c>
      <c r="G304" s="357">
        <f>+G305</f>
        <v>0</v>
      </c>
      <c r="H304" s="357">
        <f>+H305</f>
        <v>0</v>
      </c>
      <c r="I304" s="357">
        <f>+I305</f>
        <v>0</v>
      </c>
      <c r="J304" s="357">
        <f>+J305</f>
        <v>100000</v>
      </c>
      <c r="K304" s="346">
        <f>+K305</f>
        <v>2.120672500028788E-2</v>
      </c>
    </row>
    <row r="305" spans="1:11" ht="12.75" x14ac:dyDescent="0.2">
      <c r="A305" s="347">
        <v>2</v>
      </c>
      <c r="B305" s="348">
        <v>6</v>
      </c>
      <c r="C305" s="348">
        <v>5</v>
      </c>
      <c r="D305" s="348">
        <v>2</v>
      </c>
      <c r="E305" s="348" t="s">
        <v>574</v>
      </c>
      <c r="F305" s="262" t="s">
        <v>800</v>
      </c>
      <c r="G305" s="364"/>
      <c r="H305" s="364"/>
      <c r="I305" s="364"/>
      <c r="J305" s="351">
        <v>100000</v>
      </c>
      <c r="K305" s="352">
        <f>IFERROR(J305/$J$18*100,"0.00")</f>
        <v>2.120672500028788E-2</v>
      </c>
    </row>
    <row r="306" spans="1:11" ht="12.75" x14ac:dyDescent="0.2">
      <c r="A306" s="343">
        <v>2</v>
      </c>
      <c r="B306" s="344">
        <v>6</v>
      </c>
      <c r="C306" s="344">
        <v>5</v>
      </c>
      <c r="D306" s="344">
        <v>4</v>
      </c>
      <c r="E306" s="344"/>
      <c r="F306" s="355" t="s">
        <v>801</v>
      </c>
      <c r="G306" s="357">
        <f>+G307</f>
        <v>0</v>
      </c>
      <c r="H306" s="357">
        <f>+H307</f>
        <v>0</v>
      </c>
      <c r="I306" s="357">
        <f>+I307</f>
        <v>0</v>
      </c>
      <c r="J306" s="357">
        <f>+J307</f>
        <v>0</v>
      </c>
      <c r="K306" s="346">
        <f>+K307</f>
        <v>0</v>
      </c>
    </row>
    <row r="307" spans="1:11" ht="12.75" x14ac:dyDescent="0.2">
      <c r="A307" s="347">
        <v>2</v>
      </c>
      <c r="B307" s="348">
        <v>6</v>
      </c>
      <c r="C307" s="348">
        <v>5</v>
      </c>
      <c r="D307" s="348">
        <v>4</v>
      </c>
      <c r="E307" s="348" t="s">
        <v>574</v>
      </c>
      <c r="F307" s="262" t="s">
        <v>801</v>
      </c>
      <c r="G307" s="364"/>
      <c r="H307" s="364"/>
      <c r="I307" s="364"/>
      <c r="J307" s="351">
        <f>SUBTOTAL(9,G307:I307)</f>
        <v>0</v>
      </c>
      <c r="K307" s="352">
        <f>IFERROR(J307/$J$18*100,"0.00")</f>
        <v>0</v>
      </c>
    </row>
    <row r="308" spans="1:11" ht="12.75" x14ac:dyDescent="0.2">
      <c r="A308" s="343">
        <v>2</v>
      </c>
      <c r="B308" s="344">
        <v>6</v>
      </c>
      <c r="C308" s="344">
        <v>5</v>
      </c>
      <c r="D308" s="344">
        <v>5</v>
      </c>
      <c r="E308" s="344"/>
      <c r="F308" s="355" t="s">
        <v>802</v>
      </c>
      <c r="G308" s="357">
        <f>+G309</f>
        <v>0</v>
      </c>
      <c r="H308" s="357">
        <f>+H309</f>
        <v>0</v>
      </c>
      <c r="I308" s="357">
        <f>+I309</f>
        <v>0</v>
      </c>
      <c r="J308" s="357">
        <f>+J309</f>
        <v>0</v>
      </c>
      <c r="K308" s="346">
        <f>+K309</f>
        <v>0</v>
      </c>
    </row>
    <row r="309" spans="1:11" ht="12.75" x14ac:dyDescent="0.2">
      <c r="A309" s="347">
        <v>2</v>
      </c>
      <c r="B309" s="348">
        <v>6</v>
      </c>
      <c r="C309" s="348">
        <v>5</v>
      </c>
      <c r="D309" s="348">
        <v>5</v>
      </c>
      <c r="E309" s="348" t="s">
        <v>574</v>
      </c>
      <c r="F309" s="262" t="s">
        <v>802</v>
      </c>
      <c r="G309" s="364"/>
      <c r="H309" s="364"/>
      <c r="I309" s="364"/>
      <c r="J309" s="351">
        <f>SUBTOTAL(9,G309:I309)</f>
        <v>0</v>
      </c>
      <c r="K309" s="352">
        <f>IFERROR(J309/$J$18*100,"0.00")</f>
        <v>0</v>
      </c>
    </row>
    <row r="310" spans="1:11" ht="12.75" x14ac:dyDescent="0.2">
      <c r="A310" s="343">
        <v>2</v>
      </c>
      <c r="B310" s="344">
        <v>6</v>
      </c>
      <c r="C310" s="344">
        <v>5</v>
      </c>
      <c r="D310" s="344">
        <v>6</v>
      </c>
      <c r="E310" s="344"/>
      <c r="F310" s="355" t="s">
        <v>803</v>
      </c>
      <c r="G310" s="357">
        <f>+G311</f>
        <v>0</v>
      </c>
      <c r="H310" s="357">
        <f>+H311</f>
        <v>0</v>
      </c>
      <c r="I310" s="357">
        <f>+I311</f>
        <v>0</v>
      </c>
      <c r="J310" s="357">
        <f>+J311</f>
        <v>0</v>
      </c>
      <c r="K310" s="346">
        <f>+K311</f>
        <v>0</v>
      </c>
    </row>
    <row r="311" spans="1:11" ht="12.75" x14ac:dyDescent="0.2">
      <c r="A311" s="347">
        <v>2</v>
      </c>
      <c r="B311" s="348">
        <v>6</v>
      </c>
      <c r="C311" s="348">
        <v>5</v>
      </c>
      <c r="D311" s="348">
        <v>6</v>
      </c>
      <c r="E311" s="348" t="s">
        <v>574</v>
      </c>
      <c r="F311" s="262" t="s">
        <v>803</v>
      </c>
      <c r="G311" s="364"/>
      <c r="H311" s="364"/>
      <c r="I311" s="364"/>
      <c r="J311" s="351">
        <f>SUBTOTAL(9,G311:I311)</f>
        <v>0</v>
      </c>
      <c r="K311" s="352">
        <f>IFERROR(J311/$J$18*100,"0.00")</f>
        <v>0</v>
      </c>
    </row>
    <row r="312" spans="1:11" ht="12.75" x14ac:dyDescent="0.2">
      <c r="A312" s="340">
        <v>2</v>
      </c>
      <c r="B312" s="341">
        <v>6</v>
      </c>
      <c r="C312" s="341">
        <v>6</v>
      </c>
      <c r="D312" s="341"/>
      <c r="E312" s="341"/>
      <c r="F312" s="258" t="s">
        <v>804</v>
      </c>
      <c r="G312" s="342">
        <f t="shared" ref="G312:K313" si="13">+G313</f>
        <v>0</v>
      </c>
      <c r="H312" s="342">
        <f t="shared" si="13"/>
        <v>0</v>
      </c>
      <c r="I312" s="342">
        <f t="shared" si="13"/>
        <v>0</v>
      </c>
      <c r="J312" s="342">
        <f t="shared" si="13"/>
        <v>0</v>
      </c>
      <c r="K312" s="361">
        <f t="shared" si="13"/>
        <v>0</v>
      </c>
    </row>
    <row r="313" spans="1:11" ht="12.75" x14ac:dyDescent="0.2">
      <c r="A313" s="343">
        <v>2</v>
      </c>
      <c r="B313" s="344">
        <v>6</v>
      </c>
      <c r="C313" s="344">
        <v>6</v>
      </c>
      <c r="D313" s="344">
        <v>1</v>
      </c>
      <c r="E313" s="344"/>
      <c r="F313" s="266" t="s">
        <v>805</v>
      </c>
      <c r="G313" s="345">
        <f t="shared" si="13"/>
        <v>0</v>
      </c>
      <c r="H313" s="345">
        <f t="shared" si="13"/>
        <v>0</v>
      </c>
      <c r="I313" s="345">
        <f t="shared" si="13"/>
        <v>0</v>
      </c>
      <c r="J313" s="345">
        <f t="shared" si="13"/>
        <v>0</v>
      </c>
      <c r="K313" s="358">
        <f t="shared" si="13"/>
        <v>0</v>
      </c>
    </row>
    <row r="314" spans="1:11" ht="12.75" x14ac:dyDescent="0.2">
      <c r="A314" s="347">
        <v>2</v>
      </c>
      <c r="B314" s="348">
        <v>6</v>
      </c>
      <c r="C314" s="348">
        <v>6</v>
      </c>
      <c r="D314" s="348">
        <v>1</v>
      </c>
      <c r="E314" s="348" t="s">
        <v>574</v>
      </c>
      <c r="F314" s="262" t="s">
        <v>805</v>
      </c>
      <c r="G314" s="364"/>
      <c r="H314" s="364"/>
      <c r="I314" s="364"/>
      <c r="J314" s="351">
        <f>SUBTOTAL(9,G314:I314)</f>
        <v>0</v>
      </c>
      <c r="K314" s="352">
        <f>IFERROR(J314/$J$18*100,"0.00")</f>
        <v>0</v>
      </c>
    </row>
    <row r="315" spans="1:11" ht="12.75" x14ac:dyDescent="0.2">
      <c r="A315" s="340">
        <v>2</v>
      </c>
      <c r="B315" s="341">
        <v>6</v>
      </c>
      <c r="C315" s="341">
        <v>8</v>
      </c>
      <c r="D315" s="341"/>
      <c r="E315" s="341"/>
      <c r="F315" s="258" t="s">
        <v>806</v>
      </c>
      <c r="G315" s="342">
        <f>+G316+G319+G321+G323</f>
        <v>0</v>
      </c>
      <c r="H315" s="342">
        <f>+H316+H319+H321+H323</f>
        <v>0</v>
      </c>
      <c r="I315" s="342">
        <f>+I316+I319+I321+I323</f>
        <v>0</v>
      </c>
      <c r="J315" s="342">
        <f>+J316+J319+J321+J323</f>
        <v>0</v>
      </c>
      <c r="K315" s="342">
        <f>+K316+K319+K321+K323</f>
        <v>0</v>
      </c>
    </row>
    <row r="316" spans="1:11" ht="12.75" x14ac:dyDescent="0.2">
      <c r="A316" s="343">
        <v>2</v>
      </c>
      <c r="B316" s="344">
        <v>6</v>
      </c>
      <c r="C316" s="344">
        <v>8</v>
      </c>
      <c r="D316" s="344">
        <v>3</v>
      </c>
      <c r="E316" s="344"/>
      <c r="F316" s="355" t="s">
        <v>807</v>
      </c>
      <c r="G316" s="357">
        <f>+G317+G318</f>
        <v>0</v>
      </c>
      <c r="H316" s="357">
        <f>+H317+H318</f>
        <v>0</v>
      </c>
      <c r="I316" s="357">
        <f>+I317+I318</f>
        <v>0</v>
      </c>
      <c r="J316" s="357">
        <f>+J317+J318</f>
        <v>0</v>
      </c>
      <c r="K316" s="346">
        <f>+K317+K318</f>
        <v>0</v>
      </c>
    </row>
    <row r="317" spans="1:11" ht="12.75" x14ac:dyDescent="0.2">
      <c r="A317" s="356">
        <v>2</v>
      </c>
      <c r="B317" s="348">
        <v>6</v>
      </c>
      <c r="C317" s="348">
        <v>8</v>
      </c>
      <c r="D317" s="348">
        <v>3</v>
      </c>
      <c r="E317" s="348" t="s">
        <v>574</v>
      </c>
      <c r="F317" s="262" t="s">
        <v>808</v>
      </c>
      <c r="G317" s="350"/>
      <c r="H317" s="350"/>
      <c r="I317" s="350"/>
      <c r="J317" s="351">
        <f>SUBTOTAL(9,G317:I317)</f>
        <v>0</v>
      </c>
      <c r="K317" s="352">
        <f>IFERROR(J317/$J$18*100,"0.00")</f>
        <v>0</v>
      </c>
    </row>
    <row r="318" spans="1:11" ht="12.75" x14ac:dyDescent="0.2">
      <c r="A318" s="356">
        <v>2</v>
      </c>
      <c r="B318" s="348">
        <v>6</v>
      </c>
      <c r="C318" s="348">
        <v>8</v>
      </c>
      <c r="D318" s="348">
        <v>3</v>
      </c>
      <c r="E318" s="348" t="s">
        <v>576</v>
      </c>
      <c r="F318" s="262" t="s">
        <v>483</v>
      </c>
      <c r="G318" s="364"/>
      <c r="H318" s="364"/>
      <c r="I318" s="364"/>
      <c r="J318" s="351">
        <f>SUBTOTAL(9,G318:I318)</f>
        <v>0</v>
      </c>
      <c r="K318" s="352">
        <f>IFERROR(J318/$J$18*100,"0.00")</f>
        <v>0</v>
      </c>
    </row>
    <row r="319" spans="1:11" ht="12.75" x14ac:dyDescent="0.2">
      <c r="A319" s="343">
        <v>2</v>
      </c>
      <c r="B319" s="344">
        <v>6</v>
      </c>
      <c r="C319" s="344">
        <v>8</v>
      </c>
      <c r="D319" s="344">
        <v>5</v>
      </c>
      <c r="E319" s="344"/>
      <c r="F319" s="355" t="s">
        <v>809</v>
      </c>
      <c r="G319" s="357">
        <f>+G320</f>
        <v>0</v>
      </c>
      <c r="H319" s="357">
        <f>+H320</f>
        <v>0</v>
      </c>
      <c r="I319" s="357">
        <f>+I320</f>
        <v>0</v>
      </c>
      <c r="J319" s="357">
        <f>+J320</f>
        <v>0</v>
      </c>
      <c r="K319" s="346">
        <f>+K320</f>
        <v>0</v>
      </c>
    </row>
    <row r="320" spans="1:11" ht="12.75" x14ac:dyDescent="0.2">
      <c r="A320" s="356">
        <v>2</v>
      </c>
      <c r="B320" s="348">
        <v>6</v>
      </c>
      <c r="C320" s="348">
        <v>8</v>
      </c>
      <c r="D320" s="348">
        <v>5</v>
      </c>
      <c r="E320" s="348" t="s">
        <v>574</v>
      </c>
      <c r="F320" s="262" t="s">
        <v>809</v>
      </c>
      <c r="G320" s="364"/>
      <c r="H320" s="364"/>
      <c r="I320" s="364"/>
      <c r="J320" s="351">
        <f>SUBTOTAL(9,G320:I320)</f>
        <v>0</v>
      </c>
      <c r="K320" s="352">
        <f>IFERROR(J320/$J$18*100,"0.00")</f>
        <v>0</v>
      </c>
    </row>
    <row r="321" spans="1:11" ht="12.75" x14ac:dyDescent="0.2">
      <c r="A321" s="343">
        <v>2</v>
      </c>
      <c r="B321" s="344">
        <v>6</v>
      </c>
      <c r="C321" s="344">
        <v>8</v>
      </c>
      <c r="D321" s="344">
        <v>8</v>
      </c>
      <c r="E321" s="344"/>
      <c r="F321" s="266" t="s">
        <v>810</v>
      </c>
      <c r="G321" s="357">
        <f>+G322</f>
        <v>0</v>
      </c>
      <c r="H321" s="357">
        <f>+H322</f>
        <v>0</v>
      </c>
      <c r="I321" s="357">
        <f>+I322</f>
        <v>0</v>
      </c>
      <c r="J321" s="357">
        <f>+J322</f>
        <v>0</v>
      </c>
      <c r="K321" s="346">
        <f>+K322</f>
        <v>0</v>
      </c>
    </row>
    <row r="322" spans="1:11" ht="12.75" x14ac:dyDescent="0.2">
      <c r="A322" s="356">
        <v>2</v>
      </c>
      <c r="B322" s="348">
        <v>6</v>
      </c>
      <c r="C322" s="348">
        <v>8</v>
      </c>
      <c r="D322" s="348">
        <v>8</v>
      </c>
      <c r="E322" s="348" t="s">
        <v>574</v>
      </c>
      <c r="F322" s="262" t="s">
        <v>811</v>
      </c>
      <c r="G322" s="350"/>
      <c r="H322" s="350"/>
      <c r="I322" s="350"/>
      <c r="J322" s="351">
        <f>SUBTOTAL(9,G322:I322)</f>
        <v>0</v>
      </c>
      <c r="K322" s="352">
        <f>IFERROR(J322/$J$18*100,"0.00")</f>
        <v>0</v>
      </c>
    </row>
    <row r="323" spans="1:11" ht="12.75" x14ac:dyDescent="0.2">
      <c r="A323" s="343">
        <v>2</v>
      </c>
      <c r="B323" s="344">
        <v>6</v>
      </c>
      <c r="C323" s="344">
        <v>8</v>
      </c>
      <c r="D323" s="344">
        <v>9</v>
      </c>
      <c r="E323" s="344"/>
      <c r="F323" s="266" t="s">
        <v>812</v>
      </c>
      <c r="G323" s="357">
        <f>+G324</f>
        <v>0</v>
      </c>
      <c r="H323" s="357">
        <f>+H324</f>
        <v>0</v>
      </c>
      <c r="I323" s="357">
        <f>+I324</f>
        <v>0</v>
      </c>
      <c r="J323" s="357">
        <f>+J324</f>
        <v>0</v>
      </c>
      <c r="K323" s="346">
        <f>+K324</f>
        <v>0</v>
      </c>
    </row>
    <row r="324" spans="1:11" ht="12.75" x14ac:dyDescent="0.2">
      <c r="A324" s="356">
        <v>2</v>
      </c>
      <c r="B324" s="348">
        <v>6</v>
      </c>
      <c r="C324" s="348">
        <v>8</v>
      </c>
      <c r="D324" s="348">
        <v>9</v>
      </c>
      <c r="E324" s="348" t="s">
        <v>574</v>
      </c>
      <c r="F324" s="262" t="s">
        <v>812</v>
      </c>
      <c r="G324" s="364"/>
      <c r="H324" s="364"/>
      <c r="I324" s="364"/>
      <c r="J324" s="351">
        <f>SUBTOTAL(9,G324:I324)</f>
        <v>0</v>
      </c>
      <c r="K324" s="352">
        <f>IFERROR(J324/$J$18*100,"0.00")</f>
        <v>0</v>
      </c>
    </row>
    <row r="325" spans="1:11" ht="12.75" x14ac:dyDescent="0.2">
      <c r="A325" s="336">
        <v>2</v>
      </c>
      <c r="B325" s="337">
        <v>7</v>
      </c>
      <c r="C325" s="338"/>
      <c r="D325" s="338"/>
      <c r="E325" s="338"/>
      <c r="F325" s="257" t="s">
        <v>813</v>
      </c>
      <c r="G325" s="339">
        <f>+G326</f>
        <v>0</v>
      </c>
      <c r="H325" s="339">
        <f>+H326</f>
        <v>0</v>
      </c>
      <c r="I325" s="339">
        <f>+I326</f>
        <v>0</v>
      </c>
      <c r="J325" s="339">
        <f>+J326</f>
        <v>0</v>
      </c>
      <c r="K325" s="365">
        <f t="shared" ref="G325:K326" si="14">+K326</f>
        <v>0</v>
      </c>
    </row>
    <row r="326" spans="1:11" ht="12.75" x14ac:dyDescent="0.2">
      <c r="A326" s="340">
        <v>2</v>
      </c>
      <c r="B326" s="341">
        <v>7</v>
      </c>
      <c r="C326" s="341">
        <v>1</v>
      </c>
      <c r="D326" s="341"/>
      <c r="E326" s="341"/>
      <c r="F326" s="258" t="s">
        <v>814</v>
      </c>
      <c r="G326" s="342">
        <f t="shared" si="14"/>
        <v>0</v>
      </c>
      <c r="H326" s="342">
        <f t="shared" si="14"/>
        <v>0</v>
      </c>
      <c r="I326" s="342">
        <f t="shared" si="14"/>
        <v>0</v>
      </c>
      <c r="J326" s="342">
        <f t="shared" si="14"/>
        <v>0</v>
      </c>
      <c r="K326" s="361">
        <f t="shared" si="14"/>
        <v>0</v>
      </c>
    </row>
    <row r="327" spans="1:11" s="44" customFormat="1" ht="12.75" x14ac:dyDescent="0.2">
      <c r="A327" s="343">
        <v>2</v>
      </c>
      <c r="B327" s="344">
        <v>7</v>
      </c>
      <c r="C327" s="344">
        <v>1</v>
      </c>
      <c r="D327" s="344">
        <v>2</v>
      </c>
      <c r="E327" s="344"/>
      <c r="F327" s="355" t="s">
        <v>815</v>
      </c>
      <c r="G327" s="357">
        <f>+G328</f>
        <v>0</v>
      </c>
      <c r="H327" s="357">
        <f>+H328</f>
        <v>0</v>
      </c>
      <c r="I327" s="357">
        <f>+I328</f>
        <v>0</v>
      </c>
      <c r="J327" s="357">
        <f>+J328</f>
        <v>0</v>
      </c>
      <c r="K327" s="346">
        <f>+K328</f>
        <v>0</v>
      </c>
    </row>
    <row r="328" spans="1:11" s="44" customFormat="1" ht="12.75" x14ac:dyDescent="0.2">
      <c r="A328" s="366">
        <v>2</v>
      </c>
      <c r="B328" s="367">
        <v>7</v>
      </c>
      <c r="C328" s="367">
        <v>1</v>
      </c>
      <c r="D328" s="367">
        <v>2</v>
      </c>
      <c r="E328" s="367" t="s">
        <v>574</v>
      </c>
      <c r="F328" s="267" t="s">
        <v>815</v>
      </c>
      <c r="G328" s="371"/>
      <c r="H328" s="371"/>
      <c r="I328" s="371"/>
      <c r="J328" s="372">
        <f>SUBTOTAL(9,G328:I328)</f>
        <v>0</v>
      </c>
      <c r="K328" s="373">
        <f>IFERROR(J328/$J$18*100,"0.00")</f>
        <v>0</v>
      </c>
    </row>
    <row r="329" spans="1:11" s="44" customFormat="1" x14ac:dyDescent="0.3">
      <c r="A329" s="45"/>
      <c r="B329" s="45"/>
      <c r="C329" s="45"/>
      <c r="D329" s="45"/>
      <c r="E329" s="45"/>
      <c r="F329" s="45"/>
      <c r="G329" s="45"/>
      <c r="H329" s="45"/>
      <c r="I329" s="45"/>
      <c r="J329" s="45"/>
    </row>
    <row r="330" spans="1:11" s="44" customFormat="1" x14ac:dyDescent="0.3">
      <c r="A330" s="45"/>
      <c r="B330" s="45"/>
      <c r="C330" s="45"/>
      <c r="D330" s="45"/>
      <c r="E330" s="45"/>
      <c r="F330" s="45"/>
      <c r="G330" s="45"/>
      <c r="H330" s="45"/>
      <c r="I330" s="45"/>
      <c r="J330" s="45"/>
    </row>
    <row r="331" spans="1:11" s="44" customFormat="1" x14ac:dyDescent="0.3">
      <c r="A331" s="45"/>
      <c r="B331" s="45"/>
      <c r="C331" s="45"/>
      <c r="D331" s="45"/>
      <c r="E331" s="45"/>
      <c r="F331" s="45"/>
      <c r="G331" s="45"/>
      <c r="H331" s="45"/>
      <c r="I331" s="45"/>
      <c r="J331" s="45"/>
    </row>
    <row r="332" spans="1:11" s="44" customFormat="1" x14ac:dyDescent="0.3">
      <c r="A332" s="45"/>
      <c r="B332" s="45"/>
      <c r="C332" s="45"/>
      <c r="D332" s="45"/>
      <c r="E332" s="45"/>
      <c r="F332" s="45"/>
      <c r="G332" s="45"/>
      <c r="H332" s="45"/>
      <c r="I332" s="45"/>
      <c r="J332" s="45"/>
    </row>
    <row r="333" spans="1:11" s="44" customFormat="1" x14ac:dyDescent="0.3">
      <c r="A333" s="45"/>
      <c r="B333" s="45"/>
      <c r="C333" s="45"/>
      <c r="D333" s="45"/>
      <c r="E333" s="45"/>
      <c r="F333" s="45"/>
      <c r="G333" s="45"/>
      <c r="H333" s="45"/>
      <c r="I333" s="45"/>
      <c r="J333" s="45"/>
    </row>
    <row r="334" spans="1:11" s="44" customFormat="1" x14ac:dyDescent="0.3">
      <c r="A334" s="45"/>
      <c r="B334" s="45"/>
      <c r="C334" s="45"/>
      <c r="D334" s="45"/>
      <c r="E334" s="45"/>
      <c r="F334" s="45"/>
      <c r="G334" s="45"/>
      <c r="H334" s="45"/>
      <c r="I334" s="45"/>
      <c r="J334" s="45"/>
    </row>
    <row r="335" spans="1:11" s="44" customFormat="1" x14ac:dyDescent="0.3">
      <c r="A335" s="45"/>
      <c r="B335" s="45"/>
      <c r="C335" s="45"/>
      <c r="D335" s="45"/>
      <c r="E335" s="45"/>
      <c r="F335" s="45"/>
      <c r="G335" s="45"/>
      <c r="H335" s="45"/>
      <c r="I335" s="45"/>
      <c r="J335" s="45"/>
    </row>
    <row r="336" spans="1:11" s="44" customFormat="1" x14ac:dyDescent="0.3">
      <c r="A336" s="45"/>
      <c r="B336" s="45"/>
      <c r="C336" s="45"/>
      <c r="D336" s="45"/>
      <c r="E336" s="45"/>
      <c r="F336" s="45"/>
      <c r="G336" s="45"/>
      <c r="H336" s="45"/>
      <c r="I336" s="45"/>
      <c r="J336" s="45"/>
    </row>
    <row r="337" spans="1:10" s="44" customFormat="1" x14ac:dyDescent="0.3">
      <c r="A337" s="45"/>
      <c r="B337" s="45"/>
      <c r="C337" s="45"/>
      <c r="D337" s="45"/>
      <c r="E337" s="45"/>
      <c r="F337" s="45"/>
      <c r="G337" s="45"/>
      <c r="H337" s="45"/>
      <c r="I337" s="45"/>
      <c r="J337" s="45"/>
    </row>
    <row r="338" spans="1:10" s="44" customFormat="1" x14ac:dyDescent="0.3">
      <c r="A338" s="45"/>
      <c r="B338" s="45"/>
      <c r="C338" s="45"/>
      <c r="D338" s="45"/>
      <c r="E338" s="45"/>
      <c r="F338" s="45"/>
      <c r="G338" s="45"/>
      <c r="H338" s="45"/>
      <c r="I338" s="45"/>
      <c r="J338" s="45"/>
    </row>
    <row r="339" spans="1:10" s="44" customFormat="1" x14ac:dyDescent="0.3">
      <c r="A339" s="45"/>
      <c r="B339" s="45"/>
      <c r="C339" s="45"/>
      <c r="D339" s="45"/>
      <c r="E339" s="45"/>
      <c r="F339" s="45"/>
      <c r="G339" s="45"/>
      <c r="H339" s="45"/>
      <c r="I339" s="45"/>
      <c r="J339" s="45"/>
    </row>
    <row r="340" spans="1:10" s="44" customFormat="1" x14ac:dyDescent="0.3">
      <c r="A340" s="45"/>
      <c r="B340" s="45"/>
      <c r="C340" s="45"/>
      <c r="D340" s="45"/>
      <c r="E340" s="45"/>
      <c r="F340" s="45"/>
      <c r="G340" s="45"/>
      <c r="H340" s="45"/>
      <c r="I340" s="45"/>
      <c r="J340" s="45"/>
    </row>
    <row r="341" spans="1:10" s="44" customFormat="1" x14ac:dyDescent="0.3">
      <c r="A341" s="45"/>
      <c r="B341" s="45"/>
      <c r="C341" s="45"/>
      <c r="D341" s="45"/>
      <c r="E341" s="45"/>
      <c r="F341" s="45"/>
      <c r="G341" s="45"/>
      <c r="H341" s="45"/>
      <c r="I341" s="45"/>
      <c r="J341" s="45"/>
    </row>
    <row r="342" spans="1:10" s="44" customFormat="1" x14ac:dyDescent="0.3">
      <c r="A342" s="45"/>
      <c r="B342" s="45"/>
      <c r="C342" s="45"/>
      <c r="D342" s="45"/>
      <c r="E342" s="45"/>
      <c r="F342" s="45"/>
      <c r="G342" s="45"/>
      <c r="H342" s="45"/>
      <c r="I342" s="45"/>
      <c r="J342" s="45"/>
    </row>
    <row r="343" spans="1:10" s="44" customFormat="1" x14ac:dyDescent="0.3">
      <c r="A343" s="45"/>
      <c r="B343" s="45"/>
      <c r="C343" s="45"/>
      <c r="D343" s="45"/>
      <c r="E343" s="45"/>
      <c r="F343" s="45"/>
      <c r="G343" s="45"/>
      <c r="H343" s="45"/>
      <c r="I343" s="45"/>
      <c r="J343" s="45"/>
    </row>
    <row r="344" spans="1:10" s="44" customFormat="1" x14ac:dyDescent="0.3">
      <c r="A344" s="45"/>
      <c r="B344" s="45"/>
      <c r="C344" s="45"/>
      <c r="D344" s="45"/>
      <c r="E344" s="45"/>
      <c r="F344" s="45"/>
      <c r="G344" s="45"/>
      <c r="H344" s="45"/>
      <c r="I344" s="45"/>
      <c r="J344" s="45"/>
    </row>
    <row r="345" spans="1:10" s="44" customFormat="1" x14ac:dyDescent="0.3">
      <c r="A345" s="45"/>
      <c r="B345" s="45"/>
      <c r="C345" s="45"/>
      <c r="D345" s="45"/>
      <c r="E345" s="45"/>
      <c r="F345" s="45"/>
      <c r="G345" s="45"/>
      <c r="H345" s="45"/>
      <c r="I345" s="45"/>
      <c r="J345" s="45"/>
    </row>
    <row r="346" spans="1:10" s="44" customFormat="1" x14ac:dyDescent="0.3">
      <c r="A346" s="45"/>
      <c r="B346" s="45"/>
      <c r="C346" s="45"/>
      <c r="D346" s="45"/>
      <c r="E346" s="45"/>
      <c r="F346" s="45"/>
      <c r="G346" s="45"/>
      <c r="H346" s="45"/>
      <c r="I346" s="45"/>
      <c r="J346" s="45"/>
    </row>
    <row r="347" spans="1:10" s="44" customFormat="1" x14ac:dyDescent="0.3">
      <c r="A347" s="45"/>
      <c r="B347" s="45"/>
      <c r="C347" s="45"/>
      <c r="D347" s="45"/>
      <c r="E347" s="45"/>
      <c r="F347" s="45"/>
      <c r="G347" s="45"/>
      <c r="H347" s="45"/>
      <c r="I347" s="45"/>
      <c r="J347" s="45"/>
    </row>
    <row r="348" spans="1:10" s="44" customFormat="1" x14ac:dyDescent="0.3">
      <c r="A348" s="45"/>
      <c r="B348" s="45"/>
      <c r="C348" s="45"/>
      <c r="D348" s="45"/>
      <c r="E348" s="45"/>
      <c r="F348" s="45"/>
      <c r="G348" s="45"/>
      <c r="H348" s="45"/>
      <c r="I348" s="45"/>
      <c r="J348" s="45"/>
    </row>
    <row r="349" spans="1:10" s="44" customFormat="1" x14ac:dyDescent="0.3">
      <c r="A349" s="45"/>
      <c r="B349" s="45"/>
      <c r="C349" s="45"/>
      <c r="D349" s="45"/>
      <c r="E349" s="45"/>
      <c r="F349" s="45"/>
      <c r="G349" s="45"/>
      <c r="H349" s="45"/>
      <c r="I349" s="45"/>
      <c r="J349" s="45"/>
    </row>
    <row r="350" spans="1:10" s="44" customFormat="1" x14ac:dyDescent="0.3">
      <c r="A350" s="45"/>
      <c r="B350" s="45"/>
      <c r="C350" s="45"/>
      <c r="D350" s="45"/>
      <c r="E350" s="45"/>
      <c r="F350" s="45"/>
      <c r="G350" s="45"/>
      <c r="H350" s="45"/>
      <c r="I350" s="45"/>
      <c r="J350" s="45"/>
    </row>
    <row r="351" spans="1:10" s="44" customFormat="1" x14ac:dyDescent="0.3">
      <c r="A351" s="45"/>
      <c r="B351" s="45"/>
      <c r="C351" s="45"/>
      <c r="D351" s="45"/>
      <c r="E351" s="45"/>
      <c r="F351" s="45"/>
      <c r="G351" s="45"/>
      <c r="H351" s="45"/>
      <c r="I351" s="45"/>
      <c r="J351" s="45"/>
    </row>
    <row r="352" spans="1:10" s="44" customFormat="1" x14ac:dyDescent="0.3">
      <c r="A352" s="45"/>
      <c r="B352" s="45"/>
      <c r="C352" s="45"/>
      <c r="D352" s="45"/>
      <c r="E352" s="45"/>
      <c r="F352" s="45"/>
      <c r="G352" s="45"/>
      <c r="H352" s="45"/>
      <c r="I352" s="45"/>
      <c r="J352" s="45"/>
    </row>
    <row r="353" spans="1:10" s="44" customFormat="1" x14ac:dyDescent="0.3">
      <c r="A353" s="45"/>
      <c r="B353" s="45"/>
      <c r="C353" s="45"/>
      <c r="D353" s="45"/>
      <c r="E353" s="45"/>
      <c r="F353" s="45"/>
      <c r="G353" s="45"/>
      <c r="H353" s="45"/>
      <c r="I353" s="45"/>
      <c r="J353" s="45"/>
    </row>
    <row r="354" spans="1:10" s="44" customFormat="1" x14ac:dyDescent="0.3">
      <c r="A354" s="45"/>
      <c r="B354" s="45"/>
      <c r="C354" s="45"/>
      <c r="D354" s="45"/>
      <c r="E354" s="45"/>
      <c r="F354" s="45"/>
      <c r="G354" s="45"/>
      <c r="H354" s="45"/>
      <c r="I354" s="45"/>
      <c r="J354" s="45"/>
    </row>
    <row r="355" spans="1:10" s="44" customFormat="1" x14ac:dyDescent="0.3">
      <c r="A355" s="45"/>
      <c r="B355" s="45"/>
      <c r="C355" s="45"/>
      <c r="D355" s="45"/>
      <c r="E355" s="45"/>
      <c r="F355" s="45"/>
      <c r="G355" s="45"/>
      <c r="H355" s="45"/>
      <c r="I355" s="45"/>
      <c r="J355" s="45"/>
    </row>
    <row r="356" spans="1:10" s="44" customFormat="1" x14ac:dyDescent="0.3">
      <c r="A356" s="45"/>
      <c r="B356" s="45"/>
      <c r="C356" s="45"/>
      <c r="D356" s="45"/>
      <c r="E356" s="45"/>
      <c r="F356" s="45"/>
      <c r="G356" s="45"/>
      <c r="H356" s="45"/>
      <c r="I356" s="45"/>
      <c r="J356" s="45"/>
    </row>
    <row r="357" spans="1:10" s="44" customFormat="1" x14ac:dyDescent="0.3">
      <c r="A357" s="45"/>
      <c r="B357" s="45"/>
      <c r="C357" s="45"/>
      <c r="D357" s="45"/>
      <c r="E357" s="45"/>
      <c r="F357" s="45"/>
      <c r="G357" s="45"/>
      <c r="H357" s="45"/>
      <c r="I357" s="45"/>
      <c r="J357" s="45"/>
    </row>
    <row r="358" spans="1:10" s="44" customFormat="1" x14ac:dyDescent="0.3">
      <c r="A358" s="45"/>
      <c r="B358" s="45"/>
      <c r="C358" s="45"/>
      <c r="D358" s="45"/>
      <c r="E358" s="45"/>
      <c r="F358" s="45"/>
      <c r="G358" s="45"/>
      <c r="H358" s="45"/>
      <c r="I358" s="45"/>
      <c r="J358" s="45"/>
    </row>
    <row r="359" spans="1:10" s="44" customFormat="1" x14ac:dyDescent="0.3">
      <c r="A359" s="45"/>
      <c r="B359" s="45"/>
      <c r="C359" s="45"/>
      <c r="D359" s="45"/>
      <c r="E359" s="45"/>
      <c r="F359" s="45"/>
      <c r="G359" s="45"/>
      <c r="H359" s="45"/>
      <c r="I359" s="45"/>
      <c r="J359" s="45"/>
    </row>
    <row r="360" spans="1:10" s="44" customFormat="1" x14ac:dyDescent="0.3">
      <c r="A360" s="45"/>
      <c r="B360" s="45"/>
      <c r="C360" s="45"/>
      <c r="D360" s="45"/>
      <c r="E360" s="45"/>
      <c r="F360" s="45"/>
      <c r="G360" s="45"/>
      <c r="H360" s="45"/>
      <c r="I360" s="45"/>
      <c r="J360" s="45"/>
    </row>
    <row r="361" spans="1:10" s="44" customFormat="1" x14ac:dyDescent="0.3">
      <c r="A361" s="45"/>
      <c r="B361" s="45"/>
      <c r="C361" s="45"/>
      <c r="D361" s="45"/>
      <c r="E361" s="45"/>
      <c r="F361" s="45"/>
      <c r="G361" s="45"/>
      <c r="H361" s="45"/>
      <c r="I361" s="45"/>
      <c r="J361" s="45"/>
    </row>
    <row r="362" spans="1:10" s="44" customFormat="1" x14ac:dyDescent="0.3">
      <c r="A362" s="45"/>
      <c r="B362" s="45"/>
      <c r="C362" s="45"/>
      <c r="D362" s="45"/>
      <c r="E362" s="45"/>
      <c r="F362" s="45"/>
      <c r="G362" s="45"/>
      <c r="H362" s="45"/>
      <c r="I362" s="45"/>
      <c r="J362" s="45"/>
    </row>
    <row r="363" spans="1:10" s="44" customFormat="1" x14ac:dyDescent="0.3">
      <c r="A363" s="45"/>
      <c r="B363" s="45"/>
      <c r="C363" s="45"/>
      <c r="D363" s="45"/>
      <c r="E363" s="45"/>
      <c r="F363" s="45"/>
      <c r="G363" s="45"/>
      <c r="H363" s="45"/>
      <c r="I363" s="45"/>
      <c r="J363" s="45"/>
    </row>
    <row r="364" spans="1:10" s="44" customFormat="1" x14ac:dyDescent="0.3">
      <c r="A364" s="45"/>
      <c r="B364" s="45"/>
      <c r="C364" s="45"/>
      <c r="D364" s="45"/>
      <c r="E364" s="45"/>
      <c r="F364" s="45"/>
      <c r="G364" s="45"/>
      <c r="H364" s="45"/>
      <c r="I364" s="45"/>
      <c r="J364" s="45"/>
    </row>
    <row r="365" spans="1:10" s="44" customFormat="1" x14ac:dyDescent="0.3">
      <c r="A365" s="45"/>
      <c r="B365" s="45"/>
      <c r="C365" s="45"/>
      <c r="D365" s="45"/>
      <c r="E365" s="45"/>
      <c r="F365" s="45"/>
      <c r="G365" s="45"/>
      <c r="H365" s="45"/>
      <c r="I365" s="45"/>
      <c r="J365" s="45"/>
    </row>
    <row r="366" spans="1:10" s="44" customFormat="1" x14ac:dyDescent="0.3">
      <c r="A366" s="45"/>
      <c r="B366" s="45"/>
      <c r="C366" s="45"/>
      <c r="D366" s="45"/>
      <c r="E366" s="45"/>
      <c r="F366" s="45"/>
      <c r="G366" s="45"/>
      <c r="H366" s="45"/>
      <c r="I366" s="45"/>
      <c r="J366" s="45"/>
    </row>
    <row r="367" spans="1:10" s="44" customFormat="1" x14ac:dyDescent="0.3">
      <c r="A367" s="45"/>
      <c r="B367" s="45"/>
      <c r="C367" s="45"/>
      <c r="D367" s="45"/>
      <c r="E367" s="45"/>
      <c r="F367" s="45"/>
      <c r="G367" s="45"/>
      <c r="H367" s="45"/>
      <c r="I367" s="45"/>
      <c r="J367" s="45"/>
    </row>
    <row r="368" spans="1:10" s="44" customFormat="1" x14ac:dyDescent="0.3">
      <c r="A368" s="45"/>
      <c r="B368" s="45"/>
      <c r="C368" s="45"/>
      <c r="D368" s="45"/>
      <c r="E368" s="45"/>
      <c r="F368" s="45"/>
      <c r="G368" s="45"/>
      <c r="H368" s="45"/>
      <c r="I368" s="45"/>
      <c r="J368" s="45"/>
    </row>
    <row r="369" spans="1:10" s="44" customFormat="1" x14ac:dyDescent="0.3">
      <c r="A369" s="45"/>
      <c r="B369" s="45"/>
      <c r="C369" s="45"/>
      <c r="D369" s="45"/>
      <c r="E369" s="45"/>
      <c r="F369" s="45"/>
      <c r="G369" s="45"/>
      <c r="H369" s="45"/>
      <c r="I369" s="45"/>
      <c r="J369" s="45"/>
    </row>
    <row r="370" spans="1:10" s="44" customFormat="1" x14ac:dyDescent="0.3">
      <c r="A370" s="45"/>
      <c r="B370" s="45"/>
      <c r="C370" s="45"/>
      <c r="D370" s="45"/>
      <c r="E370" s="45"/>
      <c r="F370" s="45"/>
      <c r="G370" s="45"/>
      <c r="H370" s="45"/>
      <c r="I370" s="45"/>
      <c r="J370" s="45"/>
    </row>
    <row r="371" spans="1:10" s="44" customFormat="1" x14ac:dyDescent="0.3">
      <c r="A371" s="45"/>
      <c r="B371" s="45"/>
      <c r="C371" s="45"/>
      <c r="D371" s="45"/>
      <c r="E371" s="45"/>
      <c r="F371" s="45"/>
      <c r="G371" s="45"/>
      <c r="H371" s="45"/>
      <c r="I371" s="45"/>
      <c r="J371" s="45"/>
    </row>
    <row r="372" spans="1:10" s="44" customFormat="1" x14ac:dyDescent="0.3">
      <c r="A372" s="45"/>
      <c r="B372" s="45"/>
      <c r="C372" s="45"/>
      <c r="D372" s="45"/>
      <c r="E372" s="45"/>
      <c r="F372" s="45"/>
      <c r="G372" s="45"/>
      <c r="H372" s="45"/>
      <c r="I372" s="45"/>
      <c r="J372" s="45"/>
    </row>
    <row r="373" spans="1:10" s="44" customFormat="1" x14ac:dyDescent="0.3">
      <c r="A373" s="45"/>
      <c r="B373" s="45"/>
      <c r="C373" s="45"/>
      <c r="D373" s="45"/>
      <c r="E373" s="45"/>
      <c r="F373" s="45"/>
      <c r="G373" s="45"/>
      <c r="H373" s="45"/>
      <c r="I373" s="45"/>
      <c r="J373" s="45"/>
    </row>
    <row r="374" spans="1:10" s="44" customFormat="1" x14ac:dyDescent="0.3">
      <c r="A374" s="45"/>
      <c r="B374" s="45"/>
      <c r="C374" s="45"/>
      <c r="D374" s="45"/>
      <c r="E374" s="45"/>
      <c r="F374" s="45"/>
      <c r="G374" s="45"/>
      <c r="H374" s="45"/>
      <c r="I374" s="45"/>
      <c r="J374" s="45"/>
    </row>
    <row r="375" spans="1:10" s="44" customFormat="1" x14ac:dyDescent="0.3">
      <c r="A375" s="45"/>
      <c r="B375" s="45"/>
      <c r="C375" s="45"/>
      <c r="D375" s="45"/>
      <c r="E375" s="45"/>
      <c r="F375" s="45"/>
      <c r="G375" s="45"/>
      <c r="H375" s="45"/>
      <c r="I375" s="45"/>
      <c r="J375" s="45"/>
    </row>
    <row r="376" spans="1:10" s="44" customFormat="1" x14ac:dyDescent="0.3">
      <c r="A376" s="45"/>
      <c r="B376" s="45"/>
      <c r="C376" s="45"/>
      <c r="D376" s="45"/>
      <c r="E376" s="45"/>
      <c r="F376" s="45"/>
      <c r="G376" s="45"/>
      <c r="H376" s="45"/>
      <c r="I376" s="45"/>
      <c r="J376" s="45"/>
    </row>
    <row r="377" spans="1:10" s="44" customFormat="1" x14ac:dyDescent="0.3">
      <c r="A377" s="45"/>
      <c r="B377" s="45"/>
      <c r="C377" s="45"/>
      <c r="D377" s="45"/>
      <c r="E377" s="45"/>
      <c r="F377" s="45"/>
      <c r="G377" s="45"/>
      <c r="H377" s="45"/>
      <c r="I377" s="45"/>
      <c r="J377" s="45"/>
    </row>
    <row r="378" spans="1:10" s="44" customFormat="1" x14ac:dyDescent="0.3">
      <c r="A378" s="45"/>
      <c r="B378" s="45"/>
      <c r="C378" s="45"/>
      <c r="D378" s="45"/>
      <c r="E378" s="45"/>
      <c r="F378" s="45"/>
      <c r="G378" s="45"/>
      <c r="H378" s="45"/>
      <c r="I378" s="45"/>
      <c r="J378" s="45"/>
    </row>
    <row r="379" spans="1:10" s="44" customFormat="1" x14ac:dyDescent="0.3">
      <c r="A379" s="45"/>
      <c r="B379" s="45"/>
      <c r="C379" s="45"/>
      <c r="D379" s="45"/>
      <c r="E379" s="45"/>
      <c r="F379" s="45"/>
      <c r="G379" s="45"/>
      <c r="H379" s="45"/>
      <c r="I379" s="45"/>
      <c r="J379" s="45"/>
    </row>
    <row r="380" spans="1:10" s="44" customFormat="1" x14ac:dyDescent="0.3">
      <c r="A380" s="45"/>
      <c r="B380" s="45"/>
      <c r="C380" s="45"/>
      <c r="D380" s="45"/>
      <c r="E380" s="45"/>
      <c r="F380" s="45"/>
      <c r="G380" s="45"/>
      <c r="H380" s="45"/>
      <c r="I380" s="45"/>
      <c r="J380" s="45"/>
    </row>
    <row r="381" spans="1:10" s="44" customFormat="1" x14ac:dyDescent="0.3">
      <c r="A381" s="45"/>
      <c r="B381" s="45"/>
      <c r="C381" s="45"/>
      <c r="D381" s="45"/>
      <c r="E381" s="45"/>
      <c r="F381" s="45"/>
      <c r="G381" s="45"/>
      <c r="H381" s="45"/>
      <c r="I381" s="45"/>
      <c r="J381" s="45"/>
    </row>
    <row r="382" spans="1:10" s="44" customFormat="1" x14ac:dyDescent="0.3">
      <c r="A382" s="45"/>
      <c r="B382" s="45"/>
      <c r="C382" s="45"/>
      <c r="D382" s="45"/>
      <c r="E382" s="45"/>
      <c r="F382" s="45"/>
      <c r="G382" s="45"/>
      <c r="H382" s="45"/>
      <c r="I382" s="45"/>
      <c r="J382" s="45"/>
    </row>
    <row r="383" spans="1:10" s="44" customFormat="1" x14ac:dyDescent="0.3">
      <c r="A383" s="45"/>
      <c r="B383" s="45"/>
      <c r="C383" s="45"/>
      <c r="D383" s="45"/>
      <c r="E383" s="45"/>
      <c r="F383" s="45"/>
      <c r="G383" s="45"/>
      <c r="H383" s="45"/>
      <c r="I383" s="45"/>
      <c r="J383" s="45"/>
    </row>
    <row r="384" spans="1:10" s="44" customFormat="1" x14ac:dyDescent="0.3">
      <c r="A384" s="45"/>
      <c r="B384" s="45"/>
      <c r="C384" s="45"/>
      <c r="D384" s="45"/>
      <c r="E384" s="45"/>
      <c r="F384" s="45"/>
      <c r="G384" s="45"/>
      <c r="H384" s="45"/>
      <c r="I384" s="45"/>
      <c r="J384" s="45"/>
    </row>
    <row r="385" spans="1:10" s="44" customFormat="1" x14ac:dyDescent="0.3">
      <c r="A385" s="45"/>
      <c r="B385" s="45"/>
      <c r="C385" s="45"/>
      <c r="D385" s="45"/>
      <c r="E385" s="45"/>
      <c r="F385" s="45"/>
      <c r="G385" s="45"/>
      <c r="H385" s="45"/>
      <c r="I385" s="45"/>
      <c r="J385" s="45"/>
    </row>
    <row r="386" spans="1:10" s="44" customFormat="1" x14ac:dyDescent="0.3">
      <c r="A386" s="45"/>
      <c r="B386" s="45"/>
      <c r="C386" s="45"/>
      <c r="D386" s="45"/>
      <c r="E386" s="45"/>
      <c r="F386" s="45"/>
      <c r="G386" s="45"/>
      <c r="H386" s="45"/>
      <c r="I386" s="45"/>
      <c r="J386" s="45"/>
    </row>
    <row r="387" spans="1:10" s="44" customFormat="1" x14ac:dyDescent="0.3">
      <c r="A387" s="45"/>
      <c r="B387" s="45"/>
      <c r="C387" s="45"/>
      <c r="D387" s="45"/>
      <c r="E387" s="45"/>
      <c r="F387" s="45"/>
      <c r="G387" s="45"/>
      <c r="H387" s="45"/>
      <c r="I387" s="45"/>
      <c r="J387" s="45"/>
    </row>
    <row r="388" spans="1:10" s="44" customFormat="1" x14ac:dyDescent="0.3">
      <c r="A388" s="45"/>
      <c r="B388" s="45"/>
      <c r="C388" s="45"/>
      <c r="D388" s="45"/>
      <c r="E388" s="45"/>
      <c r="F388" s="45"/>
      <c r="G388" s="45"/>
      <c r="H388" s="45"/>
      <c r="I388" s="45"/>
      <c r="J388" s="45"/>
    </row>
    <row r="389" spans="1:10" s="44" customFormat="1" x14ac:dyDescent="0.3">
      <c r="A389" s="45"/>
      <c r="B389" s="45"/>
      <c r="C389" s="45"/>
      <c r="D389" s="45"/>
      <c r="E389" s="45"/>
      <c r="F389" s="45"/>
      <c r="G389" s="45"/>
      <c r="H389" s="45"/>
      <c r="I389" s="45"/>
      <c r="J389" s="45"/>
    </row>
    <row r="390" spans="1:10" s="44" customFormat="1" x14ac:dyDescent="0.3">
      <c r="A390" s="45"/>
      <c r="B390" s="45"/>
      <c r="C390" s="45"/>
      <c r="D390" s="45"/>
      <c r="E390" s="45"/>
      <c r="F390" s="45"/>
      <c r="G390" s="45"/>
      <c r="H390" s="45"/>
      <c r="I390" s="45"/>
      <c r="J390" s="45"/>
    </row>
    <row r="391" spans="1:10" s="44" customFormat="1" x14ac:dyDescent="0.3">
      <c r="A391" s="45"/>
      <c r="B391" s="45"/>
      <c r="C391" s="45"/>
      <c r="D391" s="45"/>
      <c r="E391" s="45"/>
      <c r="F391" s="45"/>
      <c r="G391" s="45"/>
      <c r="H391" s="45"/>
      <c r="I391" s="45"/>
      <c r="J391" s="45"/>
    </row>
    <row r="392" spans="1:10" s="44" customFormat="1" x14ac:dyDescent="0.3">
      <c r="A392" s="45"/>
      <c r="B392" s="45"/>
      <c r="C392" s="45"/>
      <c r="D392" s="45"/>
      <c r="E392" s="45"/>
      <c r="F392" s="45"/>
      <c r="G392" s="45"/>
      <c r="H392" s="45"/>
      <c r="I392" s="45"/>
      <c r="J392" s="45"/>
    </row>
    <row r="393" spans="1:10" s="44" customFormat="1" x14ac:dyDescent="0.3">
      <c r="A393" s="45"/>
      <c r="B393" s="45"/>
      <c r="C393" s="45"/>
      <c r="D393" s="45"/>
      <c r="E393" s="45"/>
      <c r="F393" s="45"/>
      <c r="G393" s="45"/>
      <c r="H393" s="45"/>
      <c r="I393" s="45"/>
      <c r="J393" s="45"/>
    </row>
    <row r="394" spans="1:10" s="44" customFormat="1" x14ac:dyDescent="0.3">
      <c r="A394" s="45"/>
      <c r="B394" s="45"/>
      <c r="C394" s="45"/>
      <c r="D394" s="45"/>
      <c r="E394" s="45"/>
      <c r="F394" s="45"/>
      <c r="G394" s="45"/>
      <c r="H394" s="45"/>
      <c r="I394" s="45"/>
      <c r="J394" s="45"/>
    </row>
    <row r="395" spans="1:10" s="44" customFormat="1" x14ac:dyDescent="0.3">
      <c r="A395" s="45"/>
      <c r="B395" s="45"/>
      <c r="C395" s="45"/>
      <c r="D395" s="45"/>
      <c r="E395" s="45"/>
      <c r="F395" s="45"/>
      <c r="G395" s="45"/>
      <c r="H395" s="45"/>
      <c r="I395" s="45"/>
      <c r="J395" s="45"/>
    </row>
    <row r="396" spans="1:10" s="44" customFormat="1" x14ac:dyDescent="0.3">
      <c r="A396" s="45"/>
      <c r="B396" s="45"/>
      <c r="C396" s="45"/>
      <c r="D396" s="45"/>
      <c r="E396" s="45"/>
      <c r="F396" s="45"/>
      <c r="G396" s="45"/>
      <c r="H396" s="45"/>
      <c r="I396" s="45"/>
      <c r="J396" s="45"/>
    </row>
    <row r="397" spans="1:10" s="44" customFormat="1" x14ac:dyDescent="0.3">
      <c r="A397" s="45"/>
      <c r="B397" s="45"/>
      <c r="C397" s="45"/>
      <c r="D397" s="45"/>
      <c r="E397" s="45"/>
      <c r="F397" s="45"/>
      <c r="G397" s="45"/>
      <c r="H397" s="45"/>
      <c r="I397" s="45"/>
      <c r="J397" s="45"/>
    </row>
    <row r="398" spans="1:10" s="44" customFormat="1" x14ac:dyDescent="0.3">
      <c r="A398" s="45"/>
      <c r="B398" s="45"/>
      <c r="C398" s="45"/>
      <c r="D398" s="45"/>
      <c r="E398" s="45"/>
      <c r="F398" s="45"/>
      <c r="G398" s="45"/>
      <c r="H398" s="45"/>
      <c r="I398" s="45"/>
      <c r="J398" s="45"/>
    </row>
    <row r="399" spans="1:10" s="44" customFormat="1" x14ac:dyDescent="0.3">
      <c r="A399" s="45"/>
      <c r="B399" s="45"/>
      <c r="C399" s="45"/>
      <c r="D399" s="45"/>
      <c r="E399" s="45"/>
      <c r="F399" s="45"/>
      <c r="G399" s="45"/>
      <c r="H399" s="45"/>
      <c r="I399" s="45"/>
      <c r="J399" s="45"/>
    </row>
    <row r="400" spans="1:10" s="44" customFormat="1" x14ac:dyDescent="0.3">
      <c r="A400" s="45"/>
      <c r="B400" s="45"/>
      <c r="C400" s="45"/>
      <c r="D400" s="45"/>
      <c r="E400" s="45"/>
      <c r="F400" s="45"/>
      <c r="G400" s="45"/>
      <c r="H400" s="45"/>
      <c r="I400" s="45"/>
      <c r="J400" s="45"/>
    </row>
    <row r="401" spans="1:10" s="44" customFormat="1" x14ac:dyDescent="0.3">
      <c r="A401" s="45"/>
      <c r="B401" s="45"/>
      <c r="C401" s="45"/>
      <c r="D401" s="45"/>
      <c r="E401" s="45"/>
      <c r="F401" s="45"/>
      <c r="G401" s="45"/>
      <c r="H401" s="45"/>
      <c r="I401" s="45"/>
      <c r="J401" s="45"/>
    </row>
    <row r="402" spans="1:10" s="44" customFormat="1" x14ac:dyDescent="0.3">
      <c r="A402" s="45"/>
      <c r="B402" s="45"/>
      <c r="C402" s="45"/>
      <c r="D402" s="45"/>
      <c r="E402" s="45"/>
      <c r="F402" s="45"/>
      <c r="G402" s="45"/>
      <c r="H402" s="45"/>
      <c r="I402" s="45"/>
      <c r="J402" s="45"/>
    </row>
    <row r="403" spans="1:10" s="44" customFormat="1" x14ac:dyDescent="0.3">
      <c r="A403" s="45"/>
      <c r="B403" s="45"/>
      <c r="C403" s="45"/>
      <c r="D403" s="45"/>
      <c r="E403" s="45"/>
      <c r="F403" s="45"/>
      <c r="G403" s="45"/>
      <c r="H403" s="45"/>
      <c r="I403" s="45"/>
      <c r="J403" s="45"/>
    </row>
    <row r="404" spans="1:10" s="44" customFormat="1" x14ac:dyDescent="0.3">
      <c r="A404" s="45"/>
      <c r="B404" s="45"/>
      <c r="C404" s="45"/>
      <c r="D404" s="45"/>
      <c r="E404" s="45"/>
      <c r="F404" s="45"/>
      <c r="G404" s="45"/>
      <c r="H404" s="45"/>
      <c r="I404" s="45"/>
      <c r="J404" s="45"/>
    </row>
    <row r="405" spans="1:10" s="44" customFormat="1" x14ac:dyDescent="0.3">
      <c r="A405" s="45"/>
      <c r="B405" s="45"/>
      <c r="C405" s="45"/>
      <c r="D405" s="45"/>
      <c r="E405" s="45"/>
      <c r="F405" s="45"/>
      <c r="G405" s="45"/>
      <c r="H405" s="45"/>
      <c r="I405" s="45"/>
      <c r="J405" s="45"/>
    </row>
    <row r="406" spans="1:10" s="44" customFormat="1" x14ac:dyDescent="0.3">
      <c r="A406" s="45"/>
      <c r="B406" s="45"/>
      <c r="C406" s="45"/>
      <c r="D406" s="45"/>
      <c r="E406" s="45"/>
      <c r="F406" s="45"/>
      <c r="G406" s="45"/>
      <c r="H406" s="45"/>
      <c r="I406" s="45"/>
      <c r="J406" s="45"/>
    </row>
    <row r="407" spans="1:10" s="44" customFormat="1" x14ac:dyDescent="0.3">
      <c r="A407" s="45"/>
      <c r="B407" s="45"/>
      <c r="C407" s="45"/>
      <c r="D407" s="45"/>
      <c r="E407" s="45"/>
      <c r="F407" s="45"/>
      <c r="G407" s="45"/>
      <c r="H407" s="45"/>
      <c r="I407" s="45"/>
      <c r="J407" s="45"/>
    </row>
    <row r="408" spans="1:10" s="44" customFormat="1" x14ac:dyDescent="0.3">
      <c r="A408" s="45"/>
      <c r="B408" s="45"/>
      <c r="C408" s="45"/>
      <c r="D408" s="45"/>
      <c r="E408" s="45"/>
      <c r="F408" s="45"/>
      <c r="G408" s="45"/>
      <c r="H408" s="45"/>
      <c r="I408" s="45"/>
      <c r="J408" s="45"/>
    </row>
    <row r="409" spans="1:10" s="44" customFormat="1" x14ac:dyDescent="0.3">
      <c r="A409" s="45"/>
      <c r="B409" s="45"/>
      <c r="C409" s="45"/>
      <c r="D409" s="45"/>
      <c r="E409" s="45"/>
      <c r="F409" s="45"/>
      <c r="G409" s="45"/>
      <c r="H409" s="45"/>
      <c r="I409" s="45"/>
      <c r="J409" s="45"/>
    </row>
    <row r="410" spans="1:10" s="44" customFormat="1" x14ac:dyDescent="0.3">
      <c r="A410" s="45"/>
      <c r="B410" s="45"/>
      <c r="C410" s="45"/>
      <c r="D410" s="45"/>
      <c r="E410" s="45"/>
      <c r="F410" s="45"/>
      <c r="G410" s="45"/>
      <c r="H410" s="45"/>
      <c r="I410" s="45"/>
      <c r="J410" s="45"/>
    </row>
    <row r="411" spans="1:10" s="44" customFormat="1" x14ac:dyDescent="0.3">
      <c r="A411" s="45"/>
      <c r="B411" s="45"/>
      <c r="C411" s="45"/>
      <c r="D411" s="45"/>
      <c r="E411" s="45"/>
      <c r="F411" s="45"/>
      <c r="G411" s="45"/>
      <c r="H411" s="45"/>
      <c r="I411" s="45"/>
      <c r="J411" s="45"/>
    </row>
    <row r="412" spans="1:10" s="44" customFormat="1" x14ac:dyDescent="0.3">
      <c r="A412" s="45"/>
      <c r="B412" s="45"/>
      <c r="C412" s="45"/>
      <c r="D412" s="45"/>
      <c r="E412" s="45"/>
      <c r="F412" s="45"/>
      <c r="G412" s="45"/>
      <c r="H412" s="45"/>
      <c r="I412" s="45"/>
      <c r="J412" s="45"/>
    </row>
    <row r="413" spans="1:10" s="44" customFormat="1" x14ac:dyDescent="0.3">
      <c r="A413" s="45"/>
      <c r="B413" s="45"/>
      <c r="C413" s="45"/>
      <c r="D413" s="45"/>
      <c r="E413" s="45"/>
      <c r="F413" s="45"/>
      <c r="G413" s="45"/>
      <c r="H413" s="45"/>
      <c r="I413" s="45"/>
      <c r="J413" s="45"/>
    </row>
    <row r="414" spans="1:10" s="44" customFormat="1" x14ac:dyDescent="0.3">
      <c r="A414" s="45"/>
      <c r="B414" s="45"/>
      <c r="C414" s="45"/>
      <c r="D414" s="45"/>
      <c r="E414" s="45"/>
      <c r="F414" s="45"/>
      <c r="G414" s="45"/>
      <c r="H414" s="45"/>
      <c r="I414" s="45"/>
      <c r="J414" s="45"/>
    </row>
    <row r="415" spans="1:10" s="44" customFormat="1" x14ac:dyDescent="0.3">
      <c r="A415" s="45"/>
      <c r="B415" s="45"/>
      <c r="C415" s="45"/>
      <c r="D415" s="45"/>
      <c r="E415" s="45"/>
      <c r="F415" s="45"/>
      <c r="G415" s="45"/>
      <c r="H415" s="45"/>
      <c r="I415" s="45"/>
      <c r="J415" s="45"/>
    </row>
    <row r="416" spans="1:10" s="44" customFormat="1" x14ac:dyDescent="0.3">
      <c r="A416" s="45"/>
      <c r="B416" s="45"/>
      <c r="C416" s="45"/>
      <c r="D416" s="45"/>
      <c r="E416" s="45"/>
      <c r="F416" s="45"/>
      <c r="G416" s="45"/>
      <c r="H416" s="45"/>
      <c r="I416" s="45"/>
      <c r="J416" s="45"/>
    </row>
    <row r="417" spans="1:10" s="44" customFormat="1" x14ac:dyDescent="0.3">
      <c r="A417" s="45"/>
      <c r="B417" s="45"/>
      <c r="C417" s="45"/>
      <c r="D417" s="45"/>
      <c r="E417" s="45"/>
      <c r="F417" s="45"/>
      <c r="G417" s="45"/>
      <c r="H417" s="45"/>
      <c r="I417" s="45"/>
      <c r="J417" s="45"/>
    </row>
    <row r="418" spans="1:10" s="44" customFormat="1" x14ac:dyDescent="0.3">
      <c r="A418" s="45"/>
      <c r="B418" s="45"/>
      <c r="C418" s="45"/>
      <c r="D418" s="45"/>
      <c r="E418" s="45"/>
      <c r="F418" s="45"/>
      <c r="G418" s="45"/>
      <c r="H418" s="45"/>
      <c r="I418" s="45"/>
      <c r="J418" s="45"/>
    </row>
    <row r="419" spans="1:10" s="44" customFormat="1" x14ac:dyDescent="0.3">
      <c r="A419" s="45"/>
      <c r="B419" s="45"/>
      <c r="C419" s="45"/>
      <c r="D419" s="45"/>
      <c r="E419" s="45"/>
      <c r="F419" s="45"/>
      <c r="G419" s="45"/>
      <c r="H419" s="45"/>
      <c r="I419" s="45"/>
      <c r="J419" s="45"/>
    </row>
    <row r="420" spans="1:10" s="44" customFormat="1" x14ac:dyDescent="0.3">
      <c r="A420" s="45"/>
      <c r="B420" s="45"/>
      <c r="C420" s="45"/>
      <c r="D420" s="45"/>
      <c r="E420" s="45"/>
      <c r="F420" s="45"/>
      <c r="G420" s="45"/>
      <c r="H420" s="45"/>
      <c r="I420" s="45"/>
      <c r="J420" s="45"/>
    </row>
    <row r="421" spans="1:10" s="44" customFormat="1" x14ac:dyDescent="0.3">
      <c r="A421" s="45"/>
      <c r="B421" s="45"/>
      <c r="C421" s="45"/>
      <c r="D421" s="45"/>
      <c r="E421" s="45"/>
      <c r="F421" s="45"/>
      <c r="G421" s="45"/>
      <c r="H421" s="45"/>
      <c r="I421" s="45"/>
      <c r="J421" s="45"/>
    </row>
    <row r="422" spans="1:10" s="44" customFormat="1" x14ac:dyDescent="0.3">
      <c r="A422" s="45"/>
      <c r="B422" s="45"/>
      <c r="C422" s="45"/>
      <c r="D422" s="45"/>
      <c r="E422" s="45"/>
      <c r="F422" s="45"/>
      <c r="G422" s="45"/>
      <c r="H422" s="45"/>
      <c r="I422" s="45"/>
      <c r="J422" s="45"/>
    </row>
    <row r="423" spans="1:10" s="44" customFormat="1" x14ac:dyDescent="0.3">
      <c r="A423" s="45"/>
      <c r="B423" s="45"/>
      <c r="C423" s="45"/>
      <c r="D423" s="45"/>
      <c r="E423" s="45"/>
      <c r="F423" s="45"/>
      <c r="G423" s="45"/>
      <c r="H423" s="45"/>
      <c r="I423" s="45"/>
      <c r="J423" s="45"/>
    </row>
    <row r="424" spans="1:10" s="44" customFormat="1" x14ac:dyDescent="0.3">
      <c r="A424" s="45"/>
      <c r="B424" s="45"/>
      <c r="C424" s="45"/>
      <c r="D424" s="45"/>
      <c r="E424" s="45"/>
      <c r="F424" s="45"/>
      <c r="G424" s="45"/>
      <c r="H424" s="45"/>
      <c r="I424" s="45"/>
      <c r="J424" s="45"/>
    </row>
    <row r="425" spans="1:10" s="44" customFormat="1" x14ac:dyDescent="0.3">
      <c r="A425" s="45"/>
      <c r="B425" s="45"/>
      <c r="C425" s="45"/>
      <c r="D425" s="45"/>
      <c r="E425" s="45"/>
      <c r="F425" s="45"/>
      <c r="G425" s="45"/>
      <c r="H425" s="45"/>
      <c r="I425" s="45"/>
      <c r="J425" s="45"/>
    </row>
    <row r="426" spans="1:10" s="44" customFormat="1" x14ac:dyDescent="0.3">
      <c r="A426" s="45"/>
      <c r="B426" s="45"/>
      <c r="C426" s="45"/>
      <c r="D426" s="45"/>
      <c r="E426" s="45"/>
      <c r="F426" s="45"/>
      <c r="G426" s="45"/>
      <c r="H426" s="45"/>
      <c r="I426" s="45"/>
      <c r="J426" s="45"/>
    </row>
    <row r="427" spans="1:10" s="44" customFormat="1" x14ac:dyDescent="0.3">
      <c r="A427" s="45"/>
      <c r="B427" s="45"/>
      <c r="C427" s="45"/>
      <c r="D427" s="45"/>
      <c r="E427" s="45"/>
      <c r="F427" s="45"/>
      <c r="G427" s="45"/>
      <c r="H427" s="45"/>
      <c r="I427" s="45"/>
      <c r="J427" s="45"/>
    </row>
    <row r="428" spans="1:10" s="44" customFormat="1" x14ac:dyDescent="0.3">
      <c r="A428" s="45"/>
      <c r="B428" s="45"/>
      <c r="C428" s="45"/>
      <c r="D428" s="45"/>
      <c r="E428" s="45"/>
      <c r="F428" s="45"/>
      <c r="G428" s="45"/>
      <c r="H428" s="45"/>
      <c r="I428" s="45"/>
      <c r="J428" s="45"/>
    </row>
    <row r="429" spans="1:10" s="44" customFormat="1" x14ac:dyDescent="0.3">
      <c r="A429" s="45"/>
      <c r="B429" s="45"/>
      <c r="C429" s="45"/>
      <c r="D429" s="45"/>
      <c r="E429" s="45"/>
      <c r="F429" s="45"/>
      <c r="G429" s="45"/>
      <c r="H429" s="45"/>
      <c r="I429" s="45"/>
      <c r="J429" s="45"/>
    </row>
    <row r="430" spans="1:10" s="44" customFormat="1" x14ac:dyDescent="0.3">
      <c r="A430" s="45"/>
      <c r="B430" s="45"/>
      <c r="C430" s="45"/>
      <c r="D430" s="45"/>
      <c r="E430" s="45"/>
      <c r="F430" s="45"/>
      <c r="G430" s="45"/>
      <c r="H430" s="45"/>
      <c r="I430" s="45"/>
      <c r="J430" s="45"/>
    </row>
    <row r="431" spans="1:10" s="44" customFormat="1" x14ac:dyDescent="0.3">
      <c r="A431" s="45"/>
      <c r="B431" s="45"/>
      <c r="C431" s="45"/>
      <c r="D431" s="45"/>
      <c r="E431" s="45"/>
      <c r="F431" s="45"/>
      <c r="G431" s="45"/>
      <c r="H431" s="45"/>
      <c r="I431" s="45"/>
      <c r="J431" s="45"/>
    </row>
    <row r="432" spans="1:10" s="44" customFormat="1" x14ac:dyDescent="0.3">
      <c r="A432" s="45"/>
      <c r="B432" s="45"/>
      <c r="C432" s="45"/>
      <c r="D432" s="45"/>
      <c r="E432" s="45"/>
      <c r="F432" s="45"/>
      <c r="G432" s="45"/>
      <c r="H432" s="45"/>
      <c r="I432" s="45"/>
      <c r="J432" s="45"/>
    </row>
    <row r="433" spans="1:10" s="44" customFormat="1" x14ac:dyDescent="0.3">
      <c r="A433" s="45"/>
      <c r="B433" s="45"/>
      <c r="C433" s="45"/>
      <c r="D433" s="45"/>
      <c r="E433" s="45"/>
      <c r="F433" s="45"/>
      <c r="G433" s="45"/>
      <c r="H433" s="45"/>
      <c r="I433" s="45"/>
      <c r="J433" s="45"/>
    </row>
    <row r="434" spans="1:10" s="44" customFormat="1" x14ac:dyDescent="0.3">
      <c r="A434" s="45"/>
      <c r="B434" s="45"/>
      <c r="C434" s="45"/>
      <c r="D434" s="45"/>
      <c r="E434" s="45"/>
      <c r="F434" s="45"/>
      <c r="G434" s="45"/>
      <c r="H434" s="45"/>
      <c r="I434" s="45"/>
      <c r="J434" s="45"/>
    </row>
    <row r="435" spans="1:10" s="44" customFormat="1" x14ac:dyDescent="0.3">
      <c r="A435" s="45"/>
      <c r="B435" s="45"/>
      <c r="C435" s="45"/>
      <c r="D435" s="45"/>
      <c r="E435" s="45"/>
      <c r="F435" s="45"/>
      <c r="G435" s="45"/>
      <c r="H435" s="45"/>
      <c r="I435" s="45"/>
      <c r="J435" s="45"/>
    </row>
    <row r="436" spans="1:10" s="44" customFormat="1" x14ac:dyDescent="0.3">
      <c r="A436" s="45"/>
      <c r="B436" s="45"/>
      <c r="C436" s="45"/>
      <c r="D436" s="45"/>
      <c r="E436" s="45"/>
      <c r="F436" s="45"/>
      <c r="G436" s="45"/>
      <c r="H436" s="45"/>
      <c r="I436" s="45"/>
      <c r="J436" s="45"/>
    </row>
    <row r="437" spans="1:10" s="44" customFormat="1" x14ac:dyDescent="0.3">
      <c r="A437" s="45"/>
      <c r="B437" s="45"/>
      <c r="C437" s="45"/>
      <c r="D437" s="45"/>
      <c r="E437" s="45"/>
      <c r="F437" s="45"/>
      <c r="G437" s="45"/>
      <c r="H437" s="45"/>
      <c r="I437" s="45"/>
      <c r="J437" s="45"/>
    </row>
    <row r="438" spans="1:10" s="44" customFormat="1" x14ac:dyDescent="0.3">
      <c r="A438" s="45"/>
      <c r="B438" s="45"/>
      <c r="C438" s="45"/>
      <c r="D438" s="45"/>
      <c r="E438" s="45"/>
      <c r="F438" s="45"/>
      <c r="G438" s="45"/>
      <c r="H438" s="45"/>
      <c r="I438" s="45"/>
      <c r="J438" s="45"/>
    </row>
    <row r="439" spans="1:10" s="44" customFormat="1" x14ac:dyDescent="0.3">
      <c r="A439" s="45"/>
      <c r="B439" s="45"/>
      <c r="C439" s="45"/>
      <c r="D439" s="45"/>
      <c r="E439" s="45"/>
      <c r="F439" s="45"/>
      <c r="G439" s="45"/>
      <c r="H439" s="45"/>
      <c r="I439" s="45"/>
      <c r="J439" s="45"/>
    </row>
    <row r="440" spans="1:10" s="44" customFormat="1" x14ac:dyDescent="0.3">
      <c r="A440" s="45"/>
      <c r="B440" s="45"/>
      <c r="C440" s="45"/>
      <c r="D440" s="45"/>
      <c r="E440" s="45"/>
      <c r="F440" s="45"/>
      <c r="G440" s="45"/>
      <c r="H440" s="45"/>
      <c r="I440" s="45"/>
      <c r="J440" s="45"/>
    </row>
    <row r="441" spans="1:10" s="44" customFormat="1" x14ac:dyDescent="0.3">
      <c r="A441" s="45"/>
      <c r="B441" s="45"/>
      <c r="C441" s="45"/>
      <c r="D441" s="45"/>
      <c r="E441" s="45"/>
      <c r="F441" s="45"/>
      <c r="G441" s="45"/>
      <c r="H441" s="45"/>
      <c r="I441" s="45"/>
      <c r="J441" s="45"/>
    </row>
    <row r="442" spans="1:10" s="44" customFormat="1" x14ac:dyDescent="0.3">
      <c r="A442" s="45"/>
      <c r="B442" s="45"/>
      <c r="C442" s="45"/>
      <c r="D442" s="45"/>
      <c r="E442" s="45"/>
      <c r="F442" s="45"/>
      <c r="G442" s="45"/>
      <c r="H442" s="45"/>
      <c r="I442" s="45"/>
      <c r="J442" s="45"/>
    </row>
    <row r="443" spans="1:10" s="44" customFormat="1" x14ac:dyDescent="0.3">
      <c r="A443" s="45"/>
      <c r="B443" s="45"/>
      <c r="C443" s="45"/>
      <c r="D443" s="45"/>
      <c r="E443" s="45"/>
      <c r="F443" s="45"/>
      <c r="G443" s="45"/>
      <c r="H443" s="45"/>
      <c r="I443" s="45"/>
      <c r="J443" s="45"/>
    </row>
    <row r="444" spans="1:10" s="44" customFormat="1" x14ac:dyDescent="0.3">
      <c r="A444" s="45"/>
      <c r="B444" s="45"/>
      <c r="C444" s="45"/>
      <c r="D444" s="45"/>
      <c r="E444" s="45"/>
      <c r="F444" s="45"/>
      <c r="G444" s="45"/>
      <c r="H444" s="45"/>
      <c r="I444" s="45"/>
      <c r="J444" s="45"/>
    </row>
    <row r="445" spans="1:10" s="44" customFormat="1" x14ac:dyDescent="0.3">
      <c r="A445" s="45"/>
      <c r="B445" s="45"/>
      <c r="C445" s="45"/>
      <c r="D445" s="45"/>
      <c r="E445" s="45"/>
      <c r="F445" s="45"/>
      <c r="G445" s="45"/>
      <c r="H445" s="45"/>
      <c r="I445" s="45"/>
      <c r="J445" s="45"/>
    </row>
    <row r="446" spans="1:10" s="44" customFormat="1" x14ac:dyDescent="0.3">
      <c r="A446" s="45"/>
      <c r="B446" s="45"/>
      <c r="C446" s="45"/>
      <c r="D446" s="45"/>
      <c r="E446" s="45"/>
      <c r="F446" s="45"/>
      <c r="G446" s="45"/>
      <c r="H446" s="45"/>
      <c r="I446" s="45"/>
      <c r="J446" s="45"/>
    </row>
    <row r="447" spans="1:10" s="44" customFormat="1" x14ac:dyDescent="0.3">
      <c r="A447" s="45"/>
      <c r="B447" s="45"/>
      <c r="C447" s="45"/>
      <c r="D447" s="45"/>
      <c r="E447" s="45"/>
      <c r="F447" s="45"/>
      <c r="G447" s="45"/>
      <c r="H447" s="45"/>
      <c r="I447" s="45"/>
      <c r="J447" s="45"/>
    </row>
    <row r="448" spans="1:10" s="44" customFormat="1" x14ac:dyDescent="0.3">
      <c r="A448" s="45"/>
      <c r="B448" s="45"/>
      <c r="C448" s="45"/>
      <c r="D448" s="45"/>
      <c r="E448" s="45"/>
      <c r="F448" s="45"/>
      <c r="G448" s="45"/>
      <c r="H448" s="45"/>
      <c r="I448" s="45"/>
      <c r="J448" s="45"/>
    </row>
    <row r="449" spans="1:10" s="44" customFormat="1" x14ac:dyDescent="0.3">
      <c r="A449" s="45"/>
      <c r="B449" s="45"/>
      <c r="C449" s="45"/>
      <c r="D449" s="45"/>
      <c r="E449" s="45"/>
      <c r="F449" s="45"/>
      <c r="G449" s="45"/>
      <c r="H449" s="45"/>
      <c r="I449" s="45"/>
      <c r="J449" s="45"/>
    </row>
    <row r="450" spans="1:10" s="44" customFormat="1" x14ac:dyDescent="0.3">
      <c r="A450" s="45"/>
      <c r="B450" s="45"/>
      <c r="C450" s="45"/>
      <c r="D450" s="45"/>
      <c r="E450" s="45"/>
      <c r="F450" s="45"/>
      <c r="G450" s="45"/>
      <c r="H450" s="45"/>
      <c r="I450" s="45"/>
      <c r="J450" s="45"/>
    </row>
    <row r="451" spans="1:10" s="44" customFormat="1" x14ac:dyDescent="0.3">
      <c r="A451" s="45"/>
      <c r="B451" s="45"/>
      <c r="C451" s="45"/>
      <c r="D451" s="45"/>
      <c r="E451" s="45"/>
      <c r="F451" s="45"/>
      <c r="G451" s="45"/>
      <c r="H451" s="45"/>
      <c r="I451" s="45"/>
      <c r="J451" s="45"/>
    </row>
    <row r="452" spans="1:10" s="44" customFormat="1" x14ac:dyDescent="0.3">
      <c r="A452" s="45"/>
      <c r="B452" s="45"/>
      <c r="C452" s="45"/>
      <c r="D452" s="45"/>
      <c r="E452" s="45"/>
      <c r="F452" s="45"/>
      <c r="G452" s="45"/>
      <c r="H452" s="45"/>
      <c r="I452" s="45"/>
      <c r="J452" s="45"/>
    </row>
    <row r="453" spans="1:10" s="44" customFormat="1" x14ac:dyDescent="0.3">
      <c r="A453" s="45"/>
      <c r="B453" s="45"/>
      <c r="C453" s="45"/>
      <c r="D453" s="45"/>
      <c r="E453" s="45"/>
      <c r="F453" s="45"/>
      <c r="G453" s="45"/>
      <c r="H453" s="45"/>
      <c r="I453" s="45"/>
      <c r="J453" s="45"/>
    </row>
    <row r="454" spans="1:10" s="44" customFormat="1" x14ac:dyDescent="0.3">
      <c r="A454" s="45"/>
      <c r="B454" s="45"/>
      <c r="C454" s="45"/>
      <c r="D454" s="45"/>
      <c r="E454" s="45"/>
      <c r="F454" s="45"/>
      <c r="G454" s="45"/>
      <c r="H454" s="45"/>
      <c r="I454" s="45"/>
      <c r="J454" s="45"/>
    </row>
    <row r="455" spans="1:10" s="44" customFormat="1" x14ac:dyDescent="0.3">
      <c r="A455" s="45"/>
      <c r="B455" s="45"/>
      <c r="C455" s="45"/>
      <c r="D455" s="45"/>
      <c r="E455" s="45"/>
      <c r="F455" s="45"/>
      <c r="G455" s="45"/>
      <c r="H455" s="45"/>
      <c r="I455" s="45"/>
      <c r="J455" s="45"/>
    </row>
    <row r="456" spans="1:10" s="44" customFormat="1" x14ac:dyDescent="0.3">
      <c r="A456" s="45"/>
      <c r="B456" s="45"/>
      <c r="C456" s="45"/>
      <c r="D456" s="45"/>
      <c r="E456" s="45"/>
      <c r="F456" s="45"/>
      <c r="G456" s="45"/>
      <c r="H456" s="45"/>
      <c r="I456" s="45"/>
      <c r="J456" s="45"/>
    </row>
    <row r="457" spans="1:10" s="44" customFormat="1" x14ac:dyDescent="0.3">
      <c r="A457" s="45"/>
      <c r="B457" s="45"/>
      <c r="C457" s="45"/>
      <c r="D457" s="45"/>
      <c r="E457" s="45"/>
      <c r="F457" s="45"/>
      <c r="G457" s="45"/>
      <c r="H457" s="45"/>
      <c r="I457" s="45"/>
      <c r="J457" s="45"/>
    </row>
    <row r="458" spans="1:10" s="44" customFormat="1" x14ac:dyDescent="0.3">
      <c r="A458" s="45"/>
      <c r="B458" s="45"/>
      <c r="C458" s="45"/>
      <c r="D458" s="45"/>
      <c r="E458" s="45"/>
      <c r="F458" s="45"/>
      <c r="G458" s="45"/>
      <c r="H458" s="45"/>
      <c r="I458" s="45"/>
      <c r="J458" s="45"/>
    </row>
    <row r="459" spans="1:10" s="44" customFormat="1" x14ac:dyDescent="0.3">
      <c r="A459" s="45"/>
      <c r="B459" s="45"/>
      <c r="C459" s="45"/>
      <c r="D459" s="45"/>
      <c r="E459" s="45"/>
      <c r="F459" s="45"/>
      <c r="G459" s="45"/>
      <c r="H459" s="45"/>
      <c r="I459" s="45"/>
      <c r="J459" s="45"/>
    </row>
    <row r="460" spans="1:10" s="44" customFormat="1" x14ac:dyDescent="0.3">
      <c r="A460" s="45"/>
      <c r="B460" s="45"/>
      <c r="C460" s="45"/>
      <c r="D460" s="45"/>
      <c r="E460" s="45"/>
      <c r="F460" s="45"/>
      <c r="G460" s="45"/>
      <c r="H460" s="45"/>
      <c r="I460" s="45"/>
      <c r="J460" s="45"/>
    </row>
    <row r="461" spans="1:10" s="44" customFormat="1" x14ac:dyDescent="0.3">
      <c r="A461" s="45"/>
      <c r="B461" s="45"/>
      <c r="C461" s="45"/>
      <c r="D461" s="45"/>
      <c r="E461" s="45"/>
      <c r="F461" s="45"/>
      <c r="G461" s="45"/>
      <c r="H461" s="45"/>
      <c r="I461" s="45"/>
      <c r="J461" s="45"/>
    </row>
    <row r="462" spans="1:10" s="44" customFormat="1" x14ac:dyDescent="0.3">
      <c r="A462" s="45"/>
      <c r="B462" s="45"/>
      <c r="C462" s="45"/>
      <c r="D462" s="45"/>
      <c r="E462" s="45"/>
      <c r="F462" s="45"/>
      <c r="G462" s="45"/>
      <c r="H462" s="45"/>
      <c r="I462" s="45"/>
      <c r="J462" s="45"/>
    </row>
    <row r="463" spans="1:10" s="44" customFormat="1" x14ac:dyDescent="0.3">
      <c r="A463" s="45"/>
      <c r="B463" s="45"/>
      <c r="C463" s="45"/>
      <c r="D463" s="45"/>
      <c r="E463" s="45"/>
      <c r="F463" s="45"/>
      <c r="G463" s="45"/>
      <c r="H463" s="45"/>
      <c r="I463" s="45"/>
      <c r="J463" s="45"/>
    </row>
    <row r="464" spans="1:10" s="44" customFormat="1" x14ac:dyDescent="0.3">
      <c r="A464" s="45"/>
      <c r="B464" s="45"/>
      <c r="C464" s="45"/>
      <c r="D464" s="45"/>
      <c r="E464" s="45"/>
      <c r="F464" s="45"/>
      <c r="G464" s="45"/>
      <c r="H464" s="45"/>
      <c r="I464" s="45"/>
      <c r="J464" s="45"/>
    </row>
    <row r="465" spans="1:10" s="44" customFormat="1" x14ac:dyDescent="0.3">
      <c r="A465" s="45"/>
      <c r="B465" s="45"/>
      <c r="C465" s="45"/>
      <c r="D465" s="45"/>
      <c r="E465" s="45"/>
      <c r="F465" s="45"/>
      <c r="G465" s="45"/>
      <c r="H465" s="45"/>
      <c r="I465" s="45"/>
      <c r="J465" s="45"/>
    </row>
    <row r="466" spans="1:10" s="44" customFormat="1" x14ac:dyDescent="0.3">
      <c r="A466" s="45"/>
      <c r="B466" s="45"/>
      <c r="C466" s="45"/>
      <c r="D466" s="45"/>
      <c r="E466" s="45"/>
      <c r="F466" s="45"/>
      <c r="G466" s="45"/>
      <c r="H466" s="45"/>
      <c r="I466" s="45"/>
      <c r="J466" s="45"/>
    </row>
    <row r="467" spans="1:10" s="44" customFormat="1" x14ac:dyDescent="0.3">
      <c r="A467" s="45"/>
      <c r="B467" s="45"/>
      <c r="C467" s="45"/>
      <c r="D467" s="45"/>
      <c r="E467" s="45"/>
      <c r="F467" s="45"/>
      <c r="G467" s="45"/>
      <c r="H467" s="45"/>
      <c r="I467" s="45"/>
      <c r="J467" s="45"/>
    </row>
    <row r="468" spans="1:10" s="44" customFormat="1" x14ac:dyDescent="0.3">
      <c r="A468" s="45"/>
      <c r="B468" s="45"/>
      <c r="C468" s="45"/>
      <c r="D468" s="45"/>
      <c r="E468" s="45"/>
      <c r="F468" s="45"/>
      <c r="G468" s="45"/>
      <c r="H468" s="45"/>
      <c r="I468" s="45"/>
      <c r="J468" s="45"/>
    </row>
    <row r="469" spans="1:10" s="44" customFormat="1" x14ac:dyDescent="0.3">
      <c r="A469" s="45"/>
      <c r="B469" s="45"/>
      <c r="C469" s="45"/>
      <c r="D469" s="45"/>
      <c r="E469" s="45"/>
      <c r="F469" s="45"/>
      <c r="G469" s="45"/>
      <c r="H469" s="45"/>
      <c r="I469" s="45"/>
      <c r="J469" s="45"/>
    </row>
    <row r="470" spans="1:10" s="44" customFormat="1" x14ac:dyDescent="0.3">
      <c r="A470" s="45"/>
      <c r="B470" s="45"/>
      <c r="C470" s="45"/>
      <c r="D470" s="45"/>
      <c r="E470" s="45"/>
      <c r="F470" s="45"/>
      <c r="G470" s="45"/>
      <c r="H470" s="45"/>
      <c r="I470" s="45"/>
      <c r="J470" s="45"/>
    </row>
    <row r="471" spans="1:10" s="44" customFormat="1" x14ac:dyDescent="0.3">
      <c r="A471" s="45"/>
      <c r="B471" s="45"/>
      <c r="C471" s="45"/>
      <c r="D471" s="45"/>
      <c r="E471" s="45"/>
      <c r="F471" s="45"/>
      <c r="G471" s="45"/>
      <c r="H471" s="45"/>
      <c r="I471" s="45"/>
      <c r="J471" s="45"/>
    </row>
    <row r="472" spans="1:10" s="44" customFormat="1" x14ac:dyDescent="0.3">
      <c r="A472" s="45"/>
      <c r="B472" s="45"/>
      <c r="C472" s="45"/>
      <c r="D472" s="45"/>
      <c r="E472" s="45"/>
      <c r="F472" s="45"/>
      <c r="G472" s="45"/>
      <c r="H472" s="45"/>
      <c r="I472" s="45"/>
      <c r="J472" s="45"/>
    </row>
    <row r="473" spans="1:10" s="44" customFormat="1" x14ac:dyDescent="0.3">
      <c r="A473" s="45"/>
      <c r="B473" s="45"/>
      <c r="C473" s="45"/>
      <c r="D473" s="45"/>
      <c r="E473" s="45"/>
      <c r="F473" s="45"/>
      <c r="G473" s="45"/>
      <c r="H473" s="45"/>
      <c r="I473" s="45"/>
      <c r="J473" s="45"/>
    </row>
    <row r="474" spans="1:10" s="44" customFormat="1" x14ac:dyDescent="0.3">
      <c r="A474" s="45"/>
      <c r="B474" s="45"/>
      <c r="C474" s="45"/>
      <c r="D474" s="45"/>
      <c r="E474" s="45"/>
      <c r="F474" s="45"/>
      <c r="G474" s="45"/>
      <c r="H474" s="45"/>
      <c r="I474" s="45"/>
      <c r="J474" s="45"/>
    </row>
    <row r="475" spans="1:10" s="44" customFormat="1" x14ac:dyDescent="0.3">
      <c r="A475" s="45"/>
      <c r="B475" s="45"/>
      <c r="C475" s="45"/>
      <c r="D475" s="45"/>
      <c r="E475" s="45"/>
      <c r="F475" s="45"/>
      <c r="G475" s="45"/>
      <c r="H475" s="45"/>
      <c r="I475" s="45"/>
      <c r="J475" s="45"/>
    </row>
    <row r="476" spans="1:10" s="44" customFormat="1" x14ac:dyDescent="0.3">
      <c r="A476" s="45"/>
      <c r="B476" s="45"/>
      <c r="C476" s="45"/>
      <c r="D476" s="45"/>
      <c r="E476" s="45"/>
      <c r="F476" s="45"/>
      <c r="G476" s="45"/>
      <c r="H476" s="45"/>
      <c r="I476" s="45"/>
      <c r="J476" s="45"/>
    </row>
    <row r="477" spans="1:10" s="44" customFormat="1" x14ac:dyDescent="0.3">
      <c r="A477" s="45"/>
      <c r="B477" s="45"/>
      <c r="C477" s="45"/>
      <c r="D477" s="45"/>
      <c r="E477" s="45"/>
      <c r="F477" s="45"/>
      <c r="G477" s="45"/>
      <c r="H477" s="45"/>
      <c r="I477" s="45"/>
      <c r="J477" s="45"/>
    </row>
    <row r="478" spans="1:10" s="44" customFormat="1" x14ac:dyDescent="0.3">
      <c r="A478" s="45"/>
      <c r="B478" s="45"/>
      <c r="C478" s="45"/>
      <c r="D478" s="45"/>
      <c r="E478" s="45"/>
      <c r="F478" s="45"/>
      <c r="G478" s="45"/>
      <c r="H478" s="45"/>
      <c r="I478" s="45"/>
      <c r="J478" s="45"/>
    </row>
    <row r="479" spans="1:10" s="44" customFormat="1" x14ac:dyDescent="0.3">
      <c r="A479" s="45"/>
      <c r="B479" s="45"/>
      <c r="C479" s="45"/>
      <c r="D479" s="45"/>
      <c r="E479" s="45"/>
      <c r="F479" s="45"/>
      <c r="G479" s="45"/>
      <c r="H479" s="45"/>
      <c r="I479" s="45"/>
      <c r="J479" s="45"/>
    </row>
    <row r="480" spans="1:10" s="44" customFormat="1" x14ac:dyDescent="0.3">
      <c r="A480" s="45"/>
      <c r="B480" s="45"/>
      <c r="C480" s="45"/>
      <c r="D480" s="45"/>
      <c r="E480" s="45"/>
      <c r="F480" s="45"/>
      <c r="G480" s="45"/>
      <c r="H480" s="45"/>
      <c r="I480" s="45"/>
      <c r="J480" s="45"/>
    </row>
    <row r="481" spans="1:10" s="44" customFormat="1" x14ac:dyDescent="0.3">
      <c r="A481" s="45"/>
      <c r="B481" s="45"/>
      <c r="C481" s="45"/>
      <c r="D481" s="45"/>
      <c r="E481" s="45"/>
      <c r="F481" s="45"/>
      <c r="G481" s="45"/>
      <c r="H481" s="45"/>
      <c r="I481" s="45"/>
      <c r="J481" s="45"/>
    </row>
    <row r="482" spans="1:10" s="44" customFormat="1" x14ac:dyDescent="0.3">
      <c r="A482" s="45"/>
      <c r="B482" s="45"/>
      <c r="C482" s="45"/>
      <c r="D482" s="45"/>
      <c r="E482" s="45"/>
      <c r="F482" s="45"/>
      <c r="G482" s="45"/>
      <c r="H482" s="45"/>
      <c r="I482" s="45"/>
      <c r="J482" s="45"/>
    </row>
    <row r="483" spans="1:10" s="44" customFormat="1" x14ac:dyDescent="0.3">
      <c r="A483" s="45"/>
      <c r="B483" s="45"/>
      <c r="C483" s="45"/>
      <c r="D483" s="45"/>
      <c r="E483" s="45"/>
      <c r="F483" s="45"/>
      <c r="G483" s="45"/>
      <c r="H483" s="45"/>
      <c r="I483" s="45"/>
      <c r="J483" s="45"/>
    </row>
    <row r="484" spans="1:10" s="44" customFormat="1" x14ac:dyDescent="0.3">
      <c r="A484" s="45"/>
      <c r="B484" s="45"/>
      <c r="C484" s="45"/>
      <c r="D484" s="45"/>
      <c r="E484" s="45"/>
      <c r="F484" s="45"/>
      <c r="G484" s="45"/>
      <c r="H484" s="45"/>
      <c r="I484" s="45"/>
      <c r="J484" s="45"/>
    </row>
    <row r="485" spans="1:10" s="44" customFormat="1" x14ac:dyDescent="0.3">
      <c r="A485" s="45"/>
      <c r="B485" s="45"/>
      <c r="C485" s="45"/>
      <c r="D485" s="45"/>
      <c r="E485" s="45"/>
      <c r="F485" s="45"/>
      <c r="G485" s="45"/>
      <c r="H485" s="45"/>
      <c r="I485" s="45"/>
      <c r="J485" s="45"/>
    </row>
    <row r="486" spans="1:10" s="44" customFormat="1" x14ac:dyDescent="0.3">
      <c r="A486" s="45"/>
      <c r="B486" s="45"/>
      <c r="C486" s="45"/>
      <c r="D486" s="45"/>
      <c r="E486" s="45"/>
      <c r="F486" s="45"/>
      <c r="G486" s="45"/>
      <c r="H486" s="45"/>
      <c r="I486" s="45"/>
      <c r="J486" s="45"/>
    </row>
    <row r="487" spans="1:10" s="44" customFormat="1" x14ac:dyDescent="0.3">
      <c r="A487" s="45"/>
      <c r="B487" s="45"/>
      <c r="C487" s="45"/>
      <c r="D487" s="45"/>
      <c r="E487" s="45"/>
      <c r="F487" s="45"/>
      <c r="G487" s="45"/>
      <c r="H487" s="45"/>
      <c r="I487" s="45"/>
      <c r="J487" s="45"/>
    </row>
    <row r="488" spans="1:10" s="44" customFormat="1" x14ac:dyDescent="0.3">
      <c r="A488" s="45"/>
      <c r="B488" s="45"/>
      <c r="C488" s="45"/>
      <c r="D488" s="45"/>
      <c r="E488" s="45"/>
      <c r="F488" s="45"/>
      <c r="G488" s="45"/>
      <c r="H488" s="45"/>
      <c r="I488" s="45"/>
      <c r="J488" s="45"/>
    </row>
    <row r="489" spans="1:10" s="44" customFormat="1" x14ac:dyDescent="0.3">
      <c r="A489" s="45"/>
      <c r="B489" s="45"/>
      <c r="C489" s="45"/>
      <c r="D489" s="45"/>
      <c r="E489" s="45"/>
      <c r="F489" s="45"/>
      <c r="G489" s="45"/>
      <c r="H489" s="45"/>
      <c r="I489" s="45"/>
      <c r="J489" s="45"/>
    </row>
    <row r="490" spans="1:10" s="44" customFormat="1" x14ac:dyDescent="0.3">
      <c r="A490" s="45"/>
      <c r="B490" s="45"/>
      <c r="C490" s="45"/>
      <c r="D490" s="45"/>
      <c r="E490" s="45"/>
      <c r="F490" s="45"/>
      <c r="G490" s="45"/>
      <c r="H490" s="45"/>
      <c r="I490" s="45"/>
      <c r="J490" s="45"/>
    </row>
    <row r="491" spans="1:10" s="44" customFormat="1" x14ac:dyDescent="0.3">
      <c r="A491" s="45"/>
      <c r="B491" s="45"/>
      <c r="C491" s="45"/>
      <c r="D491" s="45"/>
      <c r="E491" s="45"/>
      <c r="F491" s="45"/>
      <c r="G491" s="45"/>
      <c r="H491" s="45"/>
      <c r="I491" s="45"/>
      <c r="J491" s="45"/>
    </row>
    <row r="492" spans="1:10" s="44" customFormat="1" x14ac:dyDescent="0.3">
      <c r="A492" s="45"/>
      <c r="B492" s="45"/>
      <c r="C492" s="45"/>
      <c r="D492" s="45"/>
      <c r="E492" s="45"/>
      <c r="F492" s="45"/>
      <c r="G492" s="45"/>
      <c r="H492" s="45"/>
      <c r="I492" s="45"/>
      <c r="J492" s="45"/>
    </row>
    <row r="493" spans="1:10" s="44" customFormat="1" x14ac:dyDescent="0.3">
      <c r="A493" s="45"/>
      <c r="B493" s="45"/>
      <c r="C493" s="45"/>
      <c r="D493" s="45"/>
      <c r="E493" s="45"/>
      <c r="F493" s="45"/>
      <c r="G493" s="45"/>
      <c r="H493" s="45"/>
      <c r="I493" s="45"/>
      <c r="J493" s="45"/>
    </row>
    <row r="494" spans="1:10" s="44" customFormat="1" x14ac:dyDescent="0.3">
      <c r="A494" s="45"/>
      <c r="B494" s="45"/>
      <c r="C494" s="45"/>
      <c r="D494" s="45"/>
      <c r="E494" s="45"/>
      <c r="F494" s="45"/>
      <c r="G494" s="45"/>
      <c r="H494" s="45"/>
      <c r="I494" s="45"/>
      <c r="J494" s="45"/>
    </row>
    <row r="495" spans="1:10" s="44" customFormat="1" x14ac:dyDescent="0.3">
      <c r="A495" s="45"/>
      <c r="B495" s="45"/>
      <c r="C495" s="45"/>
      <c r="D495" s="45"/>
      <c r="E495" s="45"/>
      <c r="F495" s="45"/>
      <c r="G495" s="45"/>
      <c r="H495" s="45"/>
      <c r="I495" s="45"/>
      <c r="J495" s="45"/>
    </row>
    <row r="496" spans="1:10" s="44" customFormat="1" x14ac:dyDescent="0.3">
      <c r="A496" s="45"/>
      <c r="B496" s="45"/>
      <c r="C496" s="45"/>
      <c r="D496" s="45"/>
      <c r="E496" s="45"/>
      <c r="F496" s="45"/>
      <c r="G496" s="45"/>
      <c r="H496" s="45"/>
      <c r="I496" s="45"/>
      <c r="J496" s="45"/>
    </row>
    <row r="497" spans="1:10" s="44" customFormat="1" x14ac:dyDescent="0.3">
      <c r="A497" s="45"/>
      <c r="B497" s="45"/>
      <c r="C497" s="45"/>
      <c r="D497" s="45"/>
      <c r="E497" s="45"/>
      <c r="F497" s="45"/>
      <c r="G497" s="45"/>
      <c r="H497" s="45"/>
      <c r="I497" s="45"/>
      <c r="J497" s="45"/>
    </row>
    <row r="498" spans="1:10" s="44" customFormat="1" x14ac:dyDescent="0.3">
      <c r="A498" s="45"/>
      <c r="B498" s="45"/>
      <c r="C498" s="45"/>
      <c r="D498" s="45"/>
      <c r="E498" s="45"/>
      <c r="F498" s="45"/>
      <c r="G498" s="45"/>
      <c r="H498" s="45"/>
      <c r="I498" s="45"/>
      <c r="J498" s="45"/>
    </row>
    <row r="499" spans="1:10" s="44" customFormat="1" x14ac:dyDescent="0.3">
      <c r="A499" s="45"/>
      <c r="B499" s="45"/>
      <c r="C499" s="45"/>
      <c r="D499" s="45"/>
      <c r="E499" s="45"/>
      <c r="F499" s="45"/>
      <c r="G499" s="45"/>
      <c r="H499" s="45"/>
      <c r="I499" s="45"/>
      <c r="J499" s="45"/>
    </row>
    <row r="500" spans="1:10" s="44" customFormat="1" x14ac:dyDescent="0.3">
      <c r="A500" s="45"/>
      <c r="B500" s="45"/>
      <c r="C500" s="45"/>
      <c r="D500" s="45"/>
      <c r="E500" s="45"/>
      <c r="F500" s="45"/>
      <c r="G500" s="45"/>
      <c r="H500" s="45"/>
      <c r="I500" s="45"/>
      <c r="J500" s="45"/>
    </row>
    <row r="501" spans="1:10" s="44" customFormat="1" x14ac:dyDescent="0.3">
      <c r="A501" s="45"/>
      <c r="B501" s="45"/>
      <c r="C501" s="45"/>
      <c r="D501" s="45"/>
      <c r="E501" s="45"/>
      <c r="F501" s="45"/>
      <c r="G501" s="45"/>
      <c r="H501" s="45"/>
      <c r="I501" s="45"/>
      <c r="J501" s="45"/>
    </row>
    <row r="502" spans="1:10" s="44" customFormat="1" x14ac:dyDescent="0.3">
      <c r="A502" s="45"/>
      <c r="B502" s="45"/>
      <c r="C502" s="45"/>
      <c r="D502" s="45"/>
      <c r="E502" s="45"/>
      <c r="F502" s="45"/>
      <c r="G502" s="45"/>
      <c r="H502" s="45"/>
      <c r="I502" s="45"/>
      <c r="J502" s="45"/>
    </row>
    <row r="503" spans="1:10" s="44" customFormat="1" x14ac:dyDescent="0.3">
      <c r="A503" s="45"/>
      <c r="B503" s="45"/>
      <c r="C503" s="45"/>
      <c r="D503" s="45"/>
      <c r="E503" s="45"/>
      <c r="F503" s="45"/>
      <c r="G503" s="45"/>
      <c r="H503" s="45"/>
      <c r="I503" s="45"/>
      <c r="J503" s="45"/>
    </row>
    <row r="504" spans="1:10" s="44" customFormat="1" x14ac:dyDescent="0.3">
      <c r="A504" s="45"/>
      <c r="B504" s="45"/>
      <c r="C504" s="45"/>
      <c r="D504" s="45"/>
      <c r="E504" s="45"/>
      <c r="F504" s="45"/>
      <c r="G504" s="45"/>
      <c r="H504" s="45"/>
      <c r="I504" s="45"/>
      <c r="J504" s="45"/>
    </row>
    <row r="505" spans="1:10" s="44" customFormat="1" x14ac:dyDescent="0.3">
      <c r="A505" s="45"/>
      <c r="B505" s="45"/>
      <c r="C505" s="45"/>
      <c r="D505" s="45"/>
      <c r="E505" s="45"/>
      <c r="F505" s="45"/>
      <c r="G505" s="45"/>
      <c r="H505" s="45"/>
      <c r="I505" s="45"/>
      <c r="J505" s="45"/>
    </row>
    <row r="506" spans="1:10" s="44" customFormat="1" x14ac:dyDescent="0.3">
      <c r="A506" s="45"/>
      <c r="B506" s="45"/>
      <c r="C506" s="45"/>
      <c r="D506" s="45"/>
      <c r="E506" s="45"/>
      <c r="F506" s="45"/>
      <c r="G506" s="45"/>
      <c r="H506" s="45"/>
      <c r="I506" s="45"/>
      <c r="J506" s="45"/>
    </row>
    <row r="507" spans="1:10" s="44" customFormat="1" x14ac:dyDescent="0.3">
      <c r="A507" s="45"/>
      <c r="B507" s="45"/>
      <c r="C507" s="45"/>
      <c r="D507" s="45"/>
      <c r="E507" s="45"/>
      <c r="F507" s="45"/>
      <c r="G507" s="45"/>
      <c r="H507" s="45"/>
      <c r="I507" s="45"/>
      <c r="J507" s="45"/>
    </row>
    <row r="508" spans="1:10" s="44" customFormat="1" x14ac:dyDescent="0.3">
      <c r="A508" s="45"/>
      <c r="B508" s="45"/>
      <c r="C508" s="45"/>
      <c r="D508" s="45"/>
      <c r="E508" s="45"/>
      <c r="F508" s="45"/>
      <c r="G508" s="45"/>
      <c r="H508" s="45"/>
      <c r="I508" s="45"/>
      <c r="J508" s="45"/>
    </row>
    <row r="509" spans="1:10" s="44" customFormat="1" x14ac:dyDescent="0.3">
      <c r="A509" s="45"/>
      <c r="B509" s="45"/>
      <c r="C509" s="45"/>
      <c r="D509" s="45"/>
      <c r="E509" s="45"/>
      <c r="F509" s="45"/>
      <c r="G509" s="45"/>
      <c r="H509" s="45"/>
      <c r="I509" s="45"/>
      <c r="J509" s="45"/>
    </row>
    <row r="510" spans="1:10" s="44" customFormat="1" x14ac:dyDescent="0.3">
      <c r="A510" s="45"/>
      <c r="B510" s="45"/>
      <c r="C510" s="45"/>
      <c r="D510" s="45"/>
      <c r="E510" s="45"/>
      <c r="F510" s="45"/>
      <c r="G510" s="45"/>
      <c r="H510" s="45"/>
      <c r="I510" s="45"/>
      <c r="J510" s="45"/>
    </row>
    <row r="511" spans="1:10" s="44" customFormat="1" x14ac:dyDescent="0.3">
      <c r="A511" s="45"/>
      <c r="B511" s="45"/>
      <c r="C511" s="45"/>
      <c r="D511" s="45"/>
      <c r="E511" s="45"/>
      <c r="F511" s="45"/>
      <c r="G511" s="45"/>
      <c r="H511" s="45"/>
      <c r="I511" s="45"/>
      <c r="J511" s="45"/>
    </row>
    <row r="512" spans="1:10" s="44" customFormat="1" x14ac:dyDescent="0.3">
      <c r="A512" s="45"/>
      <c r="B512" s="45"/>
      <c r="C512" s="45"/>
      <c r="D512" s="45"/>
      <c r="E512" s="45"/>
      <c r="F512" s="45"/>
      <c r="G512" s="45"/>
      <c r="H512" s="45"/>
      <c r="I512" s="45"/>
      <c r="J512" s="45"/>
    </row>
    <row r="513" spans="1:10" s="44" customFormat="1" x14ac:dyDescent="0.3">
      <c r="A513" s="45"/>
      <c r="B513" s="45"/>
      <c r="C513" s="45"/>
      <c r="D513" s="45"/>
      <c r="E513" s="45"/>
      <c r="F513" s="45"/>
      <c r="G513" s="45"/>
      <c r="H513" s="45"/>
      <c r="I513" s="45"/>
      <c r="J513" s="45"/>
    </row>
    <row r="514" spans="1:10" s="44" customFormat="1" x14ac:dyDescent="0.3">
      <c r="A514" s="45"/>
      <c r="B514" s="45"/>
      <c r="C514" s="45"/>
      <c r="D514" s="45"/>
      <c r="E514" s="45"/>
      <c r="F514" s="45"/>
      <c r="G514" s="45"/>
      <c r="H514" s="45"/>
      <c r="I514" s="45"/>
      <c r="J514" s="45"/>
    </row>
    <row r="515" spans="1:10" s="44" customFormat="1" x14ac:dyDescent="0.3">
      <c r="A515" s="45"/>
      <c r="B515" s="45"/>
      <c r="C515" s="45"/>
      <c r="D515" s="45"/>
      <c r="E515" s="45"/>
      <c r="F515" s="45"/>
      <c r="G515" s="45"/>
      <c r="H515" s="45"/>
      <c r="I515" s="45"/>
      <c r="J515" s="45"/>
    </row>
    <row r="516" spans="1:10" s="44" customFormat="1" x14ac:dyDescent="0.3">
      <c r="A516" s="45"/>
      <c r="B516" s="45"/>
      <c r="C516" s="45"/>
      <c r="D516" s="45"/>
      <c r="E516" s="45"/>
      <c r="F516" s="45"/>
      <c r="G516" s="45"/>
      <c r="H516" s="45"/>
      <c r="I516" s="45"/>
      <c r="J516" s="45"/>
    </row>
    <row r="517" spans="1:10" s="44" customFormat="1" x14ac:dyDescent="0.3">
      <c r="A517" s="45"/>
      <c r="B517" s="45"/>
      <c r="C517" s="45"/>
      <c r="D517" s="45"/>
      <c r="E517" s="45"/>
      <c r="F517" s="45"/>
      <c r="G517" s="45"/>
      <c r="H517" s="45"/>
      <c r="I517" s="45"/>
      <c r="J517" s="45"/>
    </row>
    <row r="518" spans="1:10" s="44" customFormat="1" x14ac:dyDescent="0.3">
      <c r="A518" s="45"/>
      <c r="B518" s="45"/>
      <c r="C518" s="45"/>
      <c r="D518" s="45"/>
      <c r="E518" s="45"/>
      <c r="F518" s="45"/>
      <c r="G518" s="45"/>
      <c r="H518" s="45"/>
      <c r="I518" s="45"/>
      <c r="J518" s="45"/>
    </row>
    <row r="519" spans="1:10" s="44" customFormat="1" x14ac:dyDescent="0.3">
      <c r="A519" s="45"/>
      <c r="B519" s="45"/>
      <c r="C519" s="45"/>
      <c r="D519" s="45"/>
      <c r="E519" s="45"/>
      <c r="F519" s="45"/>
      <c r="G519" s="45"/>
      <c r="H519" s="45"/>
      <c r="I519" s="45"/>
      <c r="J519" s="45"/>
    </row>
    <row r="520" spans="1:10" s="44" customFormat="1" x14ac:dyDescent="0.3">
      <c r="A520" s="45"/>
      <c r="B520" s="45"/>
      <c r="C520" s="45"/>
      <c r="D520" s="45"/>
      <c r="E520" s="45"/>
      <c r="F520" s="45"/>
      <c r="G520" s="45"/>
      <c r="H520" s="45"/>
      <c r="I520" s="45"/>
      <c r="J520" s="45"/>
    </row>
    <row r="521" spans="1:10" s="44" customFormat="1" x14ac:dyDescent="0.3">
      <c r="A521" s="45"/>
      <c r="B521" s="45"/>
      <c r="C521" s="45"/>
      <c r="D521" s="45"/>
      <c r="E521" s="45"/>
      <c r="F521" s="45"/>
      <c r="G521" s="45"/>
      <c r="H521" s="45"/>
      <c r="I521" s="45"/>
      <c r="J521" s="45"/>
    </row>
    <row r="522" spans="1:10" s="44" customFormat="1" x14ac:dyDescent="0.3">
      <c r="A522" s="45"/>
      <c r="B522" s="45"/>
      <c r="C522" s="45"/>
      <c r="D522" s="45"/>
      <c r="E522" s="45"/>
      <c r="F522" s="45"/>
      <c r="G522" s="45"/>
      <c r="H522" s="45"/>
      <c r="I522" s="45"/>
      <c r="J522" s="45"/>
    </row>
    <row r="523" spans="1:10" s="44" customFormat="1" x14ac:dyDescent="0.3">
      <c r="A523" s="45"/>
      <c r="B523" s="45"/>
      <c r="C523" s="45"/>
      <c r="D523" s="45"/>
      <c r="E523" s="45"/>
      <c r="F523" s="45"/>
      <c r="G523" s="45"/>
      <c r="H523" s="45"/>
      <c r="I523" s="45"/>
      <c r="J523" s="45"/>
    </row>
    <row r="524" spans="1:10" s="44" customFormat="1" x14ac:dyDescent="0.3">
      <c r="A524" s="45"/>
      <c r="B524" s="45"/>
      <c r="C524" s="45"/>
      <c r="D524" s="45"/>
      <c r="E524" s="45"/>
      <c r="F524" s="45"/>
      <c r="G524" s="45"/>
      <c r="H524" s="45"/>
      <c r="I524" s="45"/>
      <c r="J524" s="45"/>
    </row>
    <row r="525" spans="1:10" s="44" customFormat="1" x14ac:dyDescent="0.3">
      <c r="A525" s="45"/>
      <c r="B525" s="45"/>
      <c r="C525" s="45"/>
      <c r="D525" s="45"/>
      <c r="E525" s="45"/>
      <c r="F525" s="45"/>
      <c r="G525" s="45"/>
      <c r="H525" s="45"/>
      <c r="I525" s="45"/>
      <c r="J525" s="45"/>
    </row>
    <row r="526" spans="1:10" s="44" customFormat="1" x14ac:dyDescent="0.3">
      <c r="A526" s="45"/>
      <c r="B526" s="45"/>
      <c r="C526" s="45"/>
      <c r="D526" s="45"/>
      <c r="E526" s="45"/>
      <c r="F526" s="45"/>
      <c r="G526" s="45"/>
      <c r="H526" s="45"/>
      <c r="I526" s="45"/>
      <c r="J526" s="45"/>
    </row>
    <row r="527" spans="1:10" s="44" customFormat="1" x14ac:dyDescent="0.3">
      <c r="A527" s="45"/>
      <c r="B527" s="45"/>
      <c r="C527" s="45"/>
      <c r="D527" s="45"/>
      <c r="E527" s="45"/>
      <c r="F527" s="45"/>
      <c r="G527" s="45"/>
      <c r="H527" s="45"/>
      <c r="I527" s="45"/>
      <c r="J527" s="45"/>
    </row>
    <row r="528" spans="1:10" s="44" customFormat="1" x14ac:dyDescent="0.3">
      <c r="A528" s="45"/>
      <c r="B528" s="45"/>
      <c r="C528" s="45"/>
      <c r="D528" s="45"/>
      <c r="E528" s="45"/>
      <c r="F528" s="45"/>
      <c r="G528" s="45"/>
      <c r="H528" s="45"/>
      <c r="I528" s="45"/>
      <c r="J528" s="45"/>
    </row>
    <row r="529" spans="1:10" s="44" customFormat="1" x14ac:dyDescent="0.3">
      <c r="A529" s="45"/>
      <c r="B529" s="45"/>
      <c r="C529" s="45"/>
      <c r="D529" s="45"/>
      <c r="E529" s="45"/>
      <c r="F529" s="45"/>
      <c r="G529" s="45"/>
      <c r="H529" s="45"/>
      <c r="I529" s="45"/>
      <c r="J529" s="45"/>
    </row>
    <row r="530" spans="1:10" s="44" customFormat="1" x14ac:dyDescent="0.3">
      <c r="A530" s="45"/>
      <c r="B530" s="45"/>
      <c r="C530" s="45"/>
      <c r="D530" s="45"/>
      <c r="E530" s="45"/>
      <c r="F530" s="45"/>
      <c r="G530" s="45"/>
      <c r="H530" s="45"/>
      <c r="I530" s="45"/>
      <c r="J530" s="45"/>
    </row>
    <row r="531" spans="1:10" s="44" customFormat="1" x14ac:dyDescent="0.3">
      <c r="A531" s="45"/>
      <c r="B531" s="45"/>
      <c r="C531" s="45"/>
      <c r="D531" s="45"/>
      <c r="E531" s="45"/>
      <c r="F531" s="45"/>
      <c r="G531" s="45"/>
      <c r="H531" s="45"/>
      <c r="I531" s="45"/>
      <c r="J531" s="45"/>
    </row>
    <row r="532" spans="1:10" s="44" customFormat="1" x14ac:dyDescent="0.3">
      <c r="A532" s="45"/>
      <c r="B532" s="45"/>
      <c r="C532" s="45"/>
      <c r="D532" s="45"/>
      <c r="E532" s="45"/>
      <c r="F532" s="45"/>
      <c r="G532" s="45"/>
      <c r="H532" s="45"/>
      <c r="I532" s="45"/>
      <c r="J532" s="45"/>
    </row>
    <row r="533" spans="1:10" s="44" customFormat="1" x14ac:dyDescent="0.3">
      <c r="A533" s="45"/>
      <c r="B533" s="45"/>
      <c r="C533" s="45"/>
      <c r="D533" s="45"/>
      <c r="E533" s="45"/>
      <c r="F533" s="45"/>
      <c r="G533" s="45"/>
      <c r="H533" s="45"/>
      <c r="I533" s="45"/>
      <c r="J533" s="45"/>
    </row>
    <row r="534" spans="1:10" s="44" customFormat="1" x14ac:dyDescent="0.3">
      <c r="A534" s="45"/>
      <c r="B534" s="45"/>
      <c r="C534" s="45"/>
      <c r="D534" s="45"/>
      <c r="E534" s="45"/>
      <c r="F534" s="45"/>
      <c r="G534" s="45"/>
      <c r="H534" s="45"/>
      <c r="I534" s="45"/>
      <c r="J534" s="45"/>
    </row>
    <row r="535" spans="1:10" s="44" customFormat="1" x14ac:dyDescent="0.3">
      <c r="A535" s="45"/>
      <c r="B535" s="45"/>
      <c r="C535" s="45"/>
      <c r="D535" s="45"/>
      <c r="E535" s="45"/>
      <c r="F535" s="45"/>
      <c r="G535" s="45"/>
      <c r="H535" s="45"/>
      <c r="I535" s="45"/>
      <c r="J535" s="45"/>
    </row>
    <row r="536" spans="1:10" s="44" customFormat="1" x14ac:dyDescent="0.3">
      <c r="A536" s="45"/>
      <c r="B536" s="45"/>
      <c r="C536" s="45"/>
      <c r="D536" s="45"/>
      <c r="E536" s="45"/>
      <c r="F536" s="45"/>
      <c r="G536" s="45"/>
      <c r="H536" s="45"/>
      <c r="I536" s="45"/>
      <c r="J536" s="45"/>
    </row>
    <row r="537" spans="1:10" s="44" customFormat="1" x14ac:dyDescent="0.3">
      <c r="A537" s="45"/>
      <c r="B537" s="45"/>
      <c r="C537" s="45"/>
      <c r="D537" s="45"/>
      <c r="E537" s="45"/>
      <c r="F537" s="45"/>
      <c r="G537" s="45"/>
      <c r="H537" s="45"/>
      <c r="I537" s="45"/>
      <c r="J537" s="45"/>
    </row>
    <row r="538" spans="1:10" s="44" customFormat="1" x14ac:dyDescent="0.3">
      <c r="A538" s="45"/>
      <c r="B538" s="45"/>
      <c r="C538" s="45"/>
      <c r="D538" s="45"/>
      <c r="E538" s="45"/>
      <c r="F538" s="45"/>
      <c r="G538" s="45"/>
      <c r="H538" s="45"/>
      <c r="I538" s="45"/>
      <c r="J538" s="45"/>
    </row>
    <row r="539" spans="1:10" s="44" customFormat="1" x14ac:dyDescent="0.3">
      <c r="A539" s="45"/>
      <c r="B539" s="45"/>
      <c r="C539" s="45"/>
      <c r="D539" s="45"/>
      <c r="E539" s="45"/>
      <c r="F539" s="45"/>
      <c r="G539" s="45"/>
      <c r="H539" s="45"/>
      <c r="I539" s="45"/>
      <c r="J539" s="45"/>
    </row>
    <row r="540" spans="1:10" s="44" customFormat="1" x14ac:dyDescent="0.3">
      <c r="A540" s="45"/>
      <c r="B540" s="45"/>
      <c r="C540" s="45"/>
      <c r="D540" s="45"/>
      <c r="E540" s="45"/>
      <c r="F540" s="45"/>
      <c r="G540" s="45"/>
      <c r="H540" s="45"/>
      <c r="I540" s="45"/>
      <c r="J540" s="45"/>
    </row>
    <row r="541" spans="1:10" s="44" customFormat="1" x14ac:dyDescent="0.3">
      <c r="A541" s="45"/>
      <c r="B541" s="45"/>
      <c r="C541" s="45"/>
      <c r="D541" s="45"/>
      <c r="E541" s="45"/>
      <c r="F541" s="45"/>
      <c r="G541" s="45"/>
      <c r="H541" s="45"/>
      <c r="I541" s="45"/>
      <c r="J541" s="45"/>
    </row>
    <row r="542" spans="1:10" s="44" customFormat="1" x14ac:dyDescent="0.3">
      <c r="A542" s="45"/>
      <c r="B542" s="45"/>
      <c r="C542" s="45"/>
      <c r="D542" s="45"/>
      <c r="E542" s="45"/>
      <c r="F542" s="45"/>
      <c r="G542" s="45"/>
      <c r="H542" s="45"/>
      <c r="I542" s="45"/>
      <c r="J542" s="45"/>
    </row>
    <row r="543" spans="1:10" s="44" customFormat="1" x14ac:dyDescent="0.3">
      <c r="A543" s="45"/>
      <c r="B543" s="45"/>
      <c r="C543" s="45"/>
      <c r="D543" s="45"/>
      <c r="E543" s="45"/>
      <c r="F543" s="45"/>
      <c r="G543" s="45"/>
      <c r="H543" s="45"/>
      <c r="I543" s="45"/>
      <c r="J543" s="45"/>
    </row>
    <row r="544" spans="1:10" s="44" customFormat="1" x14ac:dyDescent="0.3">
      <c r="A544" s="45"/>
      <c r="B544" s="45"/>
      <c r="C544" s="45"/>
      <c r="D544" s="45"/>
      <c r="E544" s="45"/>
      <c r="F544" s="45"/>
      <c r="G544" s="45"/>
      <c r="H544" s="45"/>
      <c r="I544" s="45"/>
      <c r="J544" s="45"/>
    </row>
    <row r="545" spans="1:10" s="44" customFormat="1" x14ac:dyDescent="0.3">
      <c r="A545" s="45"/>
      <c r="B545" s="45"/>
      <c r="C545" s="45"/>
      <c r="D545" s="45"/>
      <c r="E545" s="45"/>
      <c r="F545" s="45"/>
      <c r="G545" s="45"/>
      <c r="H545" s="45"/>
      <c r="I545" s="45"/>
      <c r="J545" s="45"/>
    </row>
    <row r="546" spans="1:10" s="44" customFormat="1" x14ac:dyDescent="0.3">
      <c r="A546" s="45"/>
      <c r="B546" s="45"/>
      <c r="C546" s="45"/>
      <c r="D546" s="45"/>
      <c r="E546" s="45"/>
      <c r="F546" s="45"/>
      <c r="G546" s="45"/>
      <c r="H546" s="45"/>
      <c r="I546" s="45"/>
      <c r="J546" s="45"/>
    </row>
    <row r="547" spans="1:10" s="44" customFormat="1" x14ac:dyDescent="0.3">
      <c r="A547" s="45"/>
      <c r="B547" s="45"/>
      <c r="C547" s="45"/>
      <c r="D547" s="45"/>
      <c r="E547" s="45"/>
      <c r="F547" s="45"/>
      <c r="G547" s="45"/>
      <c r="H547" s="45"/>
      <c r="I547" s="45"/>
      <c r="J547" s="45"/>
    </row>
    <row r="548" spans="1:10" s="44" customFormat="1" x14ac:dyDescent="0.3">
      <c r="A548" s="45"/>
      <c r="B548" s="45"/>
      <c r="C548" s="45"/>
      <c r="D548" s="45"/>
      <c r="E548" s="45"/>
      <c r="F548" s="45"/>
      <c r="G548" s="45"/>
      <c r="H548" s="45"/>
      <c r="I548" s="45"/>
      <c r="J548" s="45"/>
    </row>
    <row r="549" spans="1:10" s="44" customFormat="1" x14ac:dyDescent="0.3">
      <c r="A549" s="45"/>
      <c r="B549" s="45"/>
      <c r="C549" s="45"/>
      <c r="D549" s="45"/>
      <c r="E549" s="45"/>
      <c r="F549" s="45"/>
      <c r="G549" s="45"/>
      <c r="H549" s="45"/>
      <c r="I549" s="45"/>
      <c r="J549" s="45"/>
    </row>
    <row r="550" spans="1:10" s="44" customFormat="1" x14ac:dyDescent="0.3">
      <c r="A550" s="45"/>
      <c r="B550" s="45"/>
      <c r="C550" s="45"/>
      <c r="D550" s="45"/>
      <c r="E550" s="45"/>
      <c r="F550" s="45"/>
      <c r="G550" s="45"/>
      <c r="H550" s="45"/>
      <c r="I550" s="45"/>
      <c r="J550" s="45"/>
    </row>
    <row r="551" spans="1:10" s="44" customFormat="1" x14ac:dyDescent="0.3">
      <c r="A551" s="45"/>
      <c r="B551" s="45"/>
      <c r="C551" s="45"/>
      <c r="D551" s="45"/>
      <c r="E551" s="45"/>
      <c r="F551" s="45"/>
      <c r="G551" s="45"/>
      <c r="H551" s="45"/>
      <c r="I551" s="45"/>
      <c r="J551" s="45"/>
    </row>
    <row r="552" spans="1:10" s="44" customFormat="1" x14ac:dyDescent="0.3">
      <c r="A552" s="45"/>
      <c r="B552" s="45"/>
      <c r="C552" s="45"/>
      <c r="D552" s="45"/>
      <c r="E552" s="45"/>
      <c r="F552" s="45"/>
      <c r="G552" s="45"/>
      <c r="H552" s="45"/>
      <c r="I552" s="45"/>
      <c r="J552" s="45"/>
    </row>
    <row r="553" spans="1:10" s="44" customFormat="1" x14ac:dyDescent="0.3">
      <c r="A553" s="45"/>
      <c r="B553" s="45"/>
      <c r="C553" s="45"/>
      <c r="D553" s="45"/>
      <c r="E553" s="45"/>
      <c r="F553" s="45"/>
      <c r="G553" s="45"/>
      <c r="H553" s="45"/>
      <c r="I553" s="45"/>
      <c r="J553" s="45"/>
    </row>
    <row r="554" spans="1:10" s="44" customFormat="1" x14ac:dyDescent="0.3">
      <c r="A554" s="45"/>
      <c r="B554" s="45"/>
      <c r="C554" s="45"/>
      <c r="D554" s="45"/>
      <c r="E554" s="45"/>
      <c r="F554" s="45"/>
      <c r="G554" s="45"/>
      <c r="H554" s="45"/>
      <c r="I554" s="45"/>
      <c r="J554" s="45"/>
    </row>
    <row r="555" spans="1:10" s="44" customFormat="1" x14ac:dyDescent="0.3">
      <c r="A555" s="45"/>
      <c r="B555" s="45"/>
      <c r="C555" s="45"/>
      <c r="D555" s="45"/>
      <c r="E555" s="45"/>
      <c r="F555" s="45"/>
      <c r="G555" s="45"/>
      <c r="H555" s="45"/>
      <c r="I555" s="45"/>
      <c r="J555" s="45"/>
    </row>
    <row r="556" spans="1:10" s="44" customFormat="1" x14ac:dyDescent="0.3">
      <c r="A556" s="45"/>
      <c r="B556" s="45"/>
      <c r="C556" s="45"/>
      <c r="D556" s="45"/>
      <c r="E556" s="45"/>
      <c r="F556" s="45"/>
      <c r="G556" s="45"/>
      <c r="H556" s="45"/>
      <c r="I556" s="45"/>
      <c r="J556" s="45"/>
    </row>
    <row r="557" spans="1:10" s="44" customFormat="1" x14ac:dyDescent="0.3">
      <c r="A557" s="45"/>
      <c r="B557" s="45"/>
      <c r="C557" s="45"/>
      <c r="D557" s="45"/>
      <c r="E557" s="45"/>
      <c r="F557" s="45"/>
      <c r="G557" s="45"/>
      <c r="H557" s="45"/>
      <c r="I557" s="45"/>
      <c r="J557" s="45"/>
    </row>
    <row r="558" spans="1:10" s="44" customFormat="1" x14ac:dyDescent="0.3">
      <c r="A558" s="45"/>
      <c r="B558" s="45"/>
      <c r="C558" s="45"/>
      <c r="D558" s="45"/>
      <c r="E558" s="45"/>
      <c r="F558" s="45"/>
      <c r="G558" s="45"/>
      <c r="H558" s="45"/>
      <c r="I558" s="45"/>
      <c r="J558" s="45"/>
    </row>
    <row r="559" spans="1:10" s="44" customFormat="1" x14ac:dyDescent="0.3">
      <c r="A559" s="45"/>
      <c r="B559" s="45"/>
      <c r="C559" s="45"/>
      <c r="D559" s="45"/>
      <c r="E559" s="45"/>
      <c r="F559" s="45"/>
      <c r="G559" s="45"/>
      <c r="H559" s="45"/>
      <c r="I559" s="45"/>
      <c r="J559" s="45"/>
    </row>
    <row r="560" spans="1:10" s="44" customFormat="1" x14ac:dyDescent="0.3">
      <c r="A560" s="45"/>
      <c r="B560" s="45"/>
      <c r="C560" s="45"/>
      <c r="D560" s="45"/>
      <c r="E560" s="45"/>
      <c r="F560" s="45"/>
      <c r="G560" s="45"/>
      <c r="H560" s="45"/>
      <c r="I560" s="45"/>
      <c r="J560" s="45"/>
    </row>
    <row r="561" spans="1:10" s="44" customFormat="1" x14ac:dyDescent="0.3">
      <c r="A561" s="45"/>
      <c r="B561" s="45"/>
      <c r="C561" s="45"/>
      <c r="D561" s="45"/>
      <c r="E561" s="45"/>
      <c r="F561" s="45"/>
      <c r="G561" s="45"/>
      <c r="H561" s="45"/>
      <c r="I561" s="45"/>
      <c r="J561" s="45"/>
    </row>
    <row r="562" spans="1:10" s="44" customFormat="1" x14ac:dyDescent="0.3">
      <c r="A562" s="45"/>
      <c r="B562" s="45"/>
      <c r="C562" s="45"/>
      <c r="D562" s="45"/>
      <c r="E562" s="45"/>
      <c r="F562" s="45"/>
      <c r="G562" s="45"/>
      <c r="H562" s="45"/>
      <c r="I562" s="45"/>
      <c r="J562" s="45"/>
    </row>
    <row r="563" spans="1:10" s="44" customFormat="1" x14ac:dyDescent="0.3">
      <c r="A563" s="45"/>
      <c r="B563" s="45"/>
      <c r="C563" s="45"/>
      <c r="D563" s="45"/>
      <c r="E563" s="45"/>
      <c r="F563" s="45"/>
      <c r="G563" s="45"/>
      <c r="H563" s="45"/>
      <c r="I563" s="45"/>
      <c r="J563" s="45"/>
    </row>
    <row r="564" spans="1:10" s="44" customFormat="1" x14ac:dyDescent="0.3">
      <c r="A564" s="45"/>
      <c r="B564" s="45"/>
      <c r="C564" s="45"/>
      <c r="D564" s="45"/>
      <c r="E564" s="45"/>
      <c r="F564" s="45"/>
      <c r="G564" s="45"/>
      <c r="H564" s="45"/>
      <c r="I564" s="45"/>
      <c r="J564" s="45"/>
    </row>
    <row r="565" spans="1:10" s="44" customFormat="1" x14ac:dyDescent="0.3">
      <c r="A565" s="45"/>
      <c r="B565" s="45"/>
      <c r="C565" s="45"/>
      <c r="D565" s="45"/>
      <c r="E565" s="45"/>
      <c r="F565" s="45"/>
      <c r="G565" s="45"/>
      <c r="H565" s="45"/>
      <c r="I565" s="45"/>
      <c r="J565" s="45"/>
    </row>
    <row r="566" spans="1:10" s="44" customFormat="1" x14ac:dyDescent="0.3">
      <c r="A566" s="45"/>
      <c r="B566" s="45"/>
      <c r="C566" s="45"/>
      <c r="D566" s="45"/>
      <c r="E566" s="45"/>
      <c r="F566" s="45"/>
      <c r="G566" s="45"/>
      <c r="H566" s="45"/>
      <c r="I566" s="45"/>
      <c r="J566" s="45"/>
    </row>
    <row r="567" spans="1:10" s="44" customFormat="1" x14ac:dyDescent="0.3">
      <c r="A567" s="45"/>
      <c r="B567" s="45"/>
      <c r="C567" s="45"/>
      <c r="D567" s="45"/>
      <c r="E567" s="45"/>
      <c r="F567" s="45"/>
      <c r="G567" s="45"/>
      <c r="H567" s="45"/>
      <c r="I567" s="45"/>
      <c r="J567" s="45"/>
    </row>
    <row r="568" spans="1:10" s="44" customFormat="1" x14ac:dyDescent="0.3">
      <c r="A568" s="45"/>
      <c r="B568" s="45"/>
      <c r="C568" s="45"/>
      <c r="D568" s="45"/>
      <c r="E568" s="45"/>
      <c r="F568" s="45"/>
      <c r="G568" s="45"/>
      <c r="H568" s="45"/>
      <c r="I568" s="45"/>
      <c r="J568" s="45"/>
    </row>
    <row r="569" spans="1:10" s="44" customFormat="1" x14ac:dyDescent="0.3">
      <c r="A569" s="45"/>
      <c r="B569" s="45"/>
      <c r="C569" s="45"/>
      <c r="D569" s="45"/>
      <c r="E569" s="45"/>
      <c r="F569" s="45"/>
      <c r="G569" s="45"/>
      <c r="H569" s="45"/>
      <c r="I569" s="45"/>
      <c r="J569" s="45"/>
    </row>
    <row r="570" spans="1:10" s="44" customFormat="1" x14ac:dyDescent="0.3">
      <c r="A570" s="45"/>
      <c r="B570" s="45"/>
      <c r="C570" s="45"/>
      <c r="D570" s="45"/>
      <c r="E570" s="45"/>
      <c r="F570" s="45"/>
      <c r="G570" s="45"/>
      <c r="H570" s="45"/>
      <c r="I570" s="45"/>
      <c r="J570" s="45"/>
    </row>
    <row r="571" spans="1:10" s="44" customFormat="1" x14ac:dyDescent="0.3">
      <c r="A571" s="45"/>
      <c r="B571" s="45"/>
      <c r="C571" s="45"/>
      <c r="D571" s="45"/>
      <c r="E571" s="45"/>
      <c r="F571" s="45"/>
      <c r="G571" s="45"/>
      <c r="H571" s="45"/>
      <c r="I571" s="45"/>
      <c r="J571" s="45"/>
    </row>
    <row r="572" spans="1:10" s="44" customFormat="1" x14ac:dyDescent="0.3">
      <c r="A572" s="45"/>
      <c r="B572" s="45"/>
      <c r="C572" s="45"/>
      <c r="D572" s="45"/>
      <c r="E572" s="45"/>
      <c r="F572" s="45"/>
      <c r="G572" s="45"/>
      <c r="H572" s="45"/>
      <c r="I572" s="45"/>
      <c r="J572" s="45"/>
    </row>
    <row r="573" spans="1:10" s="44" customFormat="1" x14ac:dyDescent="0.3">
      <c r="A573" s="45"/>
      <c r="B573" s="45"/>
      <c r="C573" s="45"/>
      <c r="D573" s="45"/>
      <c r="E573" s="45"/>
      <c r="F573" s="45"/>
      <c r="G573" s="45"/>
      <c r="H573" s="45"/>
      <c r="I573" s="45"/>
      <c r="J573" s="45"/>
    </row>
    <row r="574" spans="1:10" s="44" customFormat="1" x14ac:dyDescent="0.3">
      <c r="A574" s="45"/>
      <c r="B574" s="45"/>
      <c r="C574" s="45"/>
      <c r="D574" s="45"/>
      <c r="E574" s="45"/>
      <c r="F574" s="45"/>
      <c r="G574" s="45"/>
      <c r="H574" s="45"/>
      <c r="I574" s="45"/>
      <c r="J574" s="45"/>
    </row>
    <row r="575" spans="1:10" s="44" customFormat="1" x14ac:dyDescent="0.3">
      <c r="A575" s="45"/>
      <c r="B575" s="45"/>
      <c r="C575" s="45"/>
      <c r="D575" s="45"/>
      <c r="E575" s="45"/>
      <c r="F575" s="45"/>
      <c r="G575" s="45"/>
      <c r="H575" s="45"/>
      <c r="I575" s="45"/>
      <c r="J575" s="45"/>
    </row>
    <row r="576" spans="1:10" s="44" customFormat="1" x14ac:dyDescent="0.3">
      <c r="A576" s="45"/>
      <c r="B576" s="45"/>
      <c r="C576" s="45"/>
      <c r="D576" s="45"/>
      <c r="E576" s="45"/>
      <c r="F576" s="45"/>
      <c r="G576" s="45"/>
      <c r="H576" s="45"/>
      <c r="I576" s="45"/>
      <c r="J576" s="45"/>
    </row>
    <row r="577" spans="1:10" s="44" customFormat="1" x14ac:dyDescent="0.3">
      <c r="A577" s="45"/>
      <c r="B577" s="45"/>
      <c r="C577" s="45"/>
      <c r="D577" s="45"/>
      <c r="E577" s="45"/>
      <c r="F577" s="45"/>
      <c r="G577" s="45"/>
      <c r="H577" s="45"/>
      <c r="I577" s="45"/>
      <c r="J577" s="45"/>
    </row>
    <row r="578" spans="1:10" s="44" customFormat="1" x14ac:dyDescent="0.3">
      <c r="A578" s="45"/>
      <c r="B578" s="45"/>
      <c r="C578" s="45"/>
      <c r="D578" s="45"/>
      <c r="E578" s="45"/>
      <c r="F578" s="45"/>
      <c r="G578" s="45"/>
      <c r="H578" s="45"/>
      <c r="I578" s="45"/>
      <c r="J578" s="45"/>
    </row>
    <row r="579" spans="1:10" s="44" customFormat="1" x14ac:dyDescent="0.3">
      <c r="A579" s="45"/>
      <c r="B579" s="45"/>
      <c r="C579" s="45"/>
      <c r="D579" s="45"/>
      <c r="E579" s="45"/>
      <c r="F579" s="45"/>
      <c r="G579" s="45"/>
      <c r="H579" s="45"/>
      <c r="I579" s="45"/>
      <c r="J579" s="45"/>
    </row>
    <row r="580" spans="1:10" s="44" customFormat="1" x14ac:dyDescent="0.3">
      <c r="A580" s="45"/>
      <c r="B580" s="45"/>
      <c r="C580" s="45"/>
      <c r="D580" s="45"/>
      <c r="E580" s="45"/>
      <c r="F580" s="45"/>
      <c r="G580" s="45"/>
      <c r="H580" s="45"/>
      <c r="I580" s="45"/>
      <c r="J580" s="45"/>
    </row>
    <row r="581" spans="1:10" s="44" customFormat="1" x14ac:dyDescent="0.3">
      <c r="A581" s="45"/>
      <c r="B581" s="45"/>
      <c r="C581" s="45"/>
      <c r="D581" s="45"/>
      <c r="E581" s="45"/>
      <c r="F581" s="45"/>
      <c r="G581" s="45"/>
      <c r="H581" s="45"/>
      <c r="I581" s="45"/>
      <c r="J581" s="45"/>
    </row>
    <row r="582" spans="1:10" s="44" customFormat="1" x14ac:dyDescent="0.3">
      <c r="A582" s="45"/>
      <c r="B582" s="45"/>
      <c r="C582" s="45"/>
      <c r="D582" s="45"/>
      <c r="E582" s="45"/>
      <c r="F582" s="45"/>
      <c r="G582" s="45"/>
      <c r="H582" s="45"/>
      <c r="I582" s="45"/>
      <c r="J582" s="45"/>
    </row>
    <row r="583" spans="1:10" s="44" customFormat="1" x14ac:dyDescent="0.3">
      <c r="A583" s="45"/>
      <c r="B583" s="45"/>
      <c r="C583" s="45"/>
      <c r="D583" s="45"/>
      <c r="E583" s="45"/>
      <c r="F583" s="45"/>
      <c r="G583" s="45"/>
      <c r="H583" s="45"/>
      <c r="I583" s="45"/>
      <c r="J583" s="45"/>
    </row>
    <row r="584" spans="1:10" s="44" customFormat="1" x14ac:dyDescent="0.3">
      <c r="A584" s="45"/>
      <c r="B584" s="45"/>
      <c r="C584" s="45"/>
      <c r="D584" s="45"/>
      <c r="E584" s="45"/>
      <c r="F584" s="45"/>
      <c r="G584" s="45"/>
      <c r="H584" s="45"/>
      <c r="I584" s="45"/>
      <c r="J584" s="45"/>
    </row>
    <row r="585" spans="1:10" s="44" customFormat="1" x14ac:dyDescent="0.3">
      <c r="A585" s="45"/>
      <c r="B585" s="45"/>
      <c r="C585" s="45"/>
      <c r="D585" s="45"/>
      <c r="E585" s="45"/>
      <c r="F585" s="45"/>
      <c r="G585" s="45"/>
      <c r="H585" s="45"/>
      <c r="I585" s="45"/>
      <c r="J585" s="45"/>
    </row>
    <row r="586" spans="1:10" s="44" customFormat="1" x14ac:dyDescent="0.3">
      <c r="A586" s="45"/>
      <c r="B586" s="45"/>
      <c r="C586" s="45"/>
      <c r="D586" s="45"/>
      <c r="E586" s="45"/>
      <c r="F586" s="45"/>
      <c r="G586" s="45"/>
      <c r="H586" s="45"/>
      <c r="I586" s="45"/>
      <c r="J586" s="45"/>
    </row>
    <row r="587" spans="1:10" s="44" customFormat="1" x14ac:dyDescent="0.3">
      <c r="A587" s="45"/>
      <c r="B587" s="45"/>
      <c r="C587" s="45"/>
      <c r="D587" s="45"/>
      <c r="E587" s="45"/>
      <c r="F587" s="45"/>
      <c r="G587" s="45"/>
      <c r="H587" s="45"/>
      <c r="I587" s="45"/>
      <c r="J587" s="45"/>
    </row>
    <row r="588" spans="1:10" s="44" customFormat="1" x14ac:dyDescent="0.3">
      <c r="A588" s="45"/>
      <c r="B588" s="45"/>
      <c r="C588" s="45"/>
      <c r="D588" s="45"/>
      <c r="E588" s="45"/>
      <c r="F588" s="45"/>
      <c r="G588" s="45"/>
      <c r="H588" s="45"/>
      <c r="I588" s="45"/>
      <c r="J588" s="45"/>
    </row>
    <row r="589" spans="1:10" s="44" customFormat="1" x14ac:dyDescent="0.3">
      <c r="A589" s="45"/>
      <c r="B589" s="45"/>
      <c r="C589" s="45"/>
      <c r="D589" s="45"/>
      <c r="E589" s="45"/>
      <c r="F589" s="45"/>
      <c r="G589" s="45"/>
      <c r="H589" s="45"/>
      <c r="I589" s="45"/>
      <c r="J589" s="45"/>
    </row>
    <row r="590" spans="1:10" s="44" customFormat="1" x14ac:dyDescent="0.3">
      <c r="A590" s="45"/>
      <c r="B590" s="45"/>
      <c r="C590" s="45"/>
      <c r="D590" s="45"/>
      <c r="E590" s="45"/>
      <c r="F590" s="45"/>
      <c r="G590" s="45"/>
      <c r="H590" s="45"/>
      <c r="I590" s="45"/>
      <c r="J590" s="45"/>
    </row>
    <row r="591" spans="1:10" s="44" customFormat="1" x14ac:dyDescent="0.3">
      <c r="A591" s="45"/>
      <c r="B591" s="45"/>
      <c r="C591" s="45"/>
      <c r="D591" s="45"/>
      <c r="E591" s="45"/>
      <c r="F591" s="45"/>
      <c r="G591" s="45"/>
      <c r="H591" s="45"/>
      <c r="I591" s="45"/>
      <c r="J591" s="45"/>
    </row>
    <row r="592" spans="1:10" s="44" customFormat="1" x14ac:dyDescent="0.3">
      <c r="A592" s="45"/>
      <c r="B592" s="45"/>
      <c r="C592" s="45"/>
      <c r="D592" s="45"/>
      <c r="E592" s="45"/>
      <c r="F592" s="45"/>
      <c r="G592" s="45"/>
      <c r="H592" s="45"/>
      <c r="I592" s="45"/>
      <c r="J592" s="45"/>
    </row>
    <row r="593" spans="1:10" s="44" customFormat="1" x14ac:dyDescent="0.3">
      <c r="A593" s="45"/>
      <c r="B593" s="45"/>
      <c r="C593" s="45"/>
      <c r="D593" s="45"/>
      <c r="E593" s="45"/>
      <c r="F593" s="45"/>
      <c r="G593" s="45"/>
      <c r="H593" s="45"/>
      <c r="I593" s="45"/>
      <c r="J593" s="45"/>
    </row>
    <row r="594" spans="1:10" s="44" customFormat="1" x14ac:dyDescent="0.3">
      <c r="A594" s="45"/>
      <c r="B594" s="45"/>
      <c r="C594" s="45"/>
      <c r="D594" s="45"/>
      <c r="E594" s="45"/>
      <c r="F594" s="45"/>
      <c r="G594" s="45"/>
      <c r="H594" s="45"/>
      <c r="I594" s="45"/>
      <c r="J594" s="45"/>
    </row>
    <row r="595" spans="1:10" s="44" customFormat="1" x14ac:dyDescent="0.3">
      <c r="A595" s="45"/>
      <c r="B595" s="45"/>
      <c r="C595" s="45"/>
      <c r="D595" s="45"/>
      <c r="E595" s="45"/>
      <c r="F595" s="45"/>
      <c r="G595" s="45"/>
      <c r="H595" s="45"/>
      <c r="I595" s="45"/>
      <c r="J595" s="45"/>
    </row>
    <row r="596" spans="1:10" s="44" customFormat="1" x14ac:dyDescent="0.3">
      <c r="A596" s="45"/>
      <c r="B596" s="45"/>
      <c r="C596" s="45"/>
      <c r="D596" s="45"/>
      <c r="E596" s="45"/>
      <c r="F596" s="45"/>
      <c r="G596" s="45"/>
      <c r="H596" s="45"/>
      <c r="I596" s="45"/>
      <c r="J596" s="45"/>
    </row>
    <row r="597" spans="1:10" s="44" customFormat="1" x14ac:dyDescent="0.3">
      <c r="A597" s="45"/>
      <c r="B597" s="45"/>
      <c r="C597" s="45"/>
      <c r="D597" s="45"/>
      <c r="E597" s="45"/>
      <c r="F597" s="45"/>
      <c r="G597" s="45"/>
      <c r="H597" s="45"/>
      <c r="I597" s="45"/>
      <c r="J597" s="45"/>
    </row>
    <row r="598" spans="1:10" s="44" customFormat="1" x14ac:dyDescent="0.3">
      <c r="A598" s="45"/>
      <c r="B598" s="45"/>
      <c r="C598" s="45"/>
      <c r="D598" s="45"/>
      <c r="E598" s="45"/>
      <c r="F598" s="45"/>
      <c r="G598" s="45"/>
      <c r="H598" s="45"/>
      <c r="I598" s="45"/>
      <c r="J598" s="45"/>
    </row>
    <row r="599" spans="1:10" s="44" customFormat="1" x14ac:dyDescent="0.3">
      <c r="A599" s="45"/>
      <c r="B599" s="45"/>
      <c r="C599" s="45"/>
      <c r="D599" s="45"/>
      <c r="E599" s="45"/>
      <c r="F599" s="45"/>
      <c r="G599" s="45"/>
      <c r="H599" s="45"/>
      <c r="I599" s="45"/>
      <c r="J599" s="45"/>
    </row>
    <row r="600" spans="1:10" s="44" customFormat="1" x14ac:dyDescent="0.3">
      <c r="A600" s="45"/>
      <c r="B600" s="45"/>
      <c r="C600" s="45"/>
      <c r="D600" s="45"/>
      <c r="E600" s="45"/>
      <c r="F600" s="45"/>
      <c r="G600" s="45"/>
      <c r="H600" s="45"/>
      <c r="I600" s="45"/>
      <c r="J600" s="45"/>
    </row>
    <row r="601" spans="1:10" s="44" customFormat="1" x14ac:dyDescent="0.3">
      <c r="A601" s="45"/>
      <c r="B601" s="45"/>
      <c r="C601" s="45"/>
      <c r="D601" s="45"/>
      <c r="E601" s="45"/>
      <c r="F601" s="45"/>
      <c r="G601" s="45"/>
      <c r="H601" s="45"/>
      <c r="I601" s="45"/>
      <c r="J601" s="45"/>
    </row>
    <row r="602" spans="1:10" s="44" customFormat="1" x14ac:dyDescent="0.3">
      <c r="A602" s="45"/>
      <c r="B602" s="45"/>
      <c r="C602" s="45"/>
      <c r="D602" s="45"/>
      <c r="E602" s="45"/>
      <c r="F602" s="45"/>
      <c r="G602" s="45"/>
      <c r="H602" s="45"/>
      <c r="I602" s="45"/>
      <c r="J602" s="45"/>
    </row>
    <row r="603" spans="1:10" s="44" customFormat="1" x14ac:dyDescent="0.3">
      <c r="A603" s="45"/>
      <c r="B603" s="45"/>
      <c r="C603" s="45"/>
      <c r="D603" s="45"/>
      <c r="E603" s="45"/>
      <c r="F603" s="45"/>
      <c r="G603" s="45"/>
      <c r="H603" s="45"/>
      <c r="I603" s="45"/>
      <c r="J603" s="45"/>
    </row>
    <row r="604" spans="1:10" s="44" customFormat="1" x14ac:dyDescent="0.3">
      <c r="A604" s="45"/>
      <c r="B604" s="45"/>
      <c r="C604" s="45"/>
      <c r="D604" s="45"/>
      <c r="E604" s="45"/>
      <c r="F604" s="45"/>
      <c r="G604" s="45"/>
      <c r="H604" s="45"/>
      <c r="I604" s="45"/>
      <c r="J604" s="45"/>
    </row>
    <row r="605" spans="1:10" s="44" customFormat="1" x14ac:dyDescent="0.3">
      <c r="A605" s="45"/>
      <c r="B605" s="45"/>
      <c r="C605" s="45"/>
      <c r="D605" s="45"/>
      <c r="E605" s="45"/>
      <c r="F605" s="45"/>
      <c r="G605" s="45"/>
      <c r="H605" s="45"/>
      <c r="I605" s="45"/>
      <c r="J605" s="45"/>
    </row>
    <row r="606" spans="1:10" s="44" customFormat="1" x14ac:dyDescent="0.3">
      <c r="A606" s="45"/>
      <c r="B606" s="45"/>
      <c r="C606" s="45"/>
      <c r="D606" s="45"/>
      <c r="E606" s="45"/>
      <c r="F606" s="45"/>
      <c r="G606" s="45"/>
      <c r="H606" s="45"/>
      <c r="I606" s="45"/>
      <c r="J606" s="45"/>
    </row>
    <row r="607" spans="1:10" s="44" customFormat="1" x14ac:dyDescent="0.3">
      <c r="A607" s="45"/>
      <c r="B607" s="45"/>
      <c r="C607" s="45"/>
      <c r="D607" s="45"/>
      <c r="E607" s="45"/>
      <c r="F607" s="45"/>
      <c r="G607" s="45"/>
      <c r="H607" s="45"/>
      <c r="I607" s="45"/>
      <c r="J607" s="45"/>
    </row>
    <row r="608" spans="1:10" s="44" customFormat="1" x14ac:dyDescent="0.3">
      <c r="A608" s="45"/>
      <c r="B608" s="45"/>
      <c r="C608" s="45"/>
      <c r="D608" s="45"/>
      <c r="E608" s="45"/>
      <c r="F608" s="45"/>
      <c r="G608" s="45"/>
      <c r="H608" s="45"/>
      <c r="I608" s="45"/>
      <c r="J608" s="45"/>
    </row>
    <row r="609" spans="1:10" s="44" customFormat="1" x14ac:dyDescent="0.3">
      <c r="A609" s="45"/>
      <c r="B609" s="45"/>
      <c r="C609" s="45"/>
      <c r="D609" s="45"/>
      <c r="E609" s="45"/>
      <c r="F609" s="45"/>
      <c r="G609" s="45"/>
      <c r="H609" s="45"/>
      <c r="I609" s="45"/>
      <c r="J609" s="45"/>
    </row>
    <row r="610" spans="1:10" s="44" customFormat="1" x14ac:dyDescent="0.3">
      <c r="A610" s="45"/>
      <c r="B610" s="45"/>
      <c r="C610" s="45"/>
      <c r="D610" s="45"/>
      <c r="E610" s="45"/>
      <c r="F610" s="45"/>
      <c r="G610" s="45"/>
      <c r="H610" s="45"/>
      <c r="I610" s="45"/>
      <c r="J610" s="45"/>
    </row>
    <row r="611" spans="1:10" s="44" customFormat="1" x14ac:dyDescent="0.3">
      <c r="A611" s="45"/>
      <c r="B611" s="45"/>
      <c r="C611" s="45"/>
      <c r="D611" s="45"/>
      <c r="E611" s="45"/>
      <c r="F611" s="45"/>
      <c r="G611" s="45"/>
      <c r="H611" s="45"/>
      <c r="I611" s="45"/>
      <c r="J611" s="45"/>
    </row>
    <row r="612" spans="1:10" s="44" customFormat="1" x14ac:dyDescent="0.3">
      <c r="A612" s="45"/>
      <c r="B612" s="45"/>
      <c r="C612" s="45"/>
      <c r="D612" s="45"/>
      <c r="E612" s="45"/>
      <c r="F612" s="45"/>
      <c r="G612" s="45"/>
      <c r="H612" s="45"/>
      <c r="I612" s="45"/>
      <c r="J612" s="45"/>
    </row>
    <row r="613" spans="1:10" s="44" customFormat="1" x14ac:dyDescent="0.3">
      <c r="A613" s="45"/>
      <c r="B613" s="45"/>
      <c r="C613" s="45"/>
      <c r="D613" s="45"/>
      <c r="E613" s="45"/>
      <c r="F613" s="45"/>
      <c r="G613" s="45"/>
      <c r="H613" s="45"/>
      <c r="I613" s="45"/>
      <c r="J613" s="45"/>
    </row>
    <row r="614" spans="1:10" s="44" customFormat="1" x14ac:dyDescent="0.3">
      <c r="A614" s="45"/>
      <c r="B614" s="45"/>
      <c r="C614" s="45"/>
      <c r="D614" s="45"/>
      <c r="E614" s="45"/>
      <c r="F614" s="45"/>
      <c r="G614" s="45"/>
      <c r="H614" s="45"/>
      <c r="I614" s="45"/>
      <c r="J614" s="45"/>
    </row>
    <row r="615" spans="1:10" s="44" customFormat="1" x14ac:dyDescent="0.3">
      <c r="A615" s="45"/>
      <c r="B615" s="45"/>
      <c r="C615" s="45"/>
      <c r="D615" s="45"/>
      <c r="E615" s="45"/>
      <c r="F615" s="45"/>
      <c r="G615" s="45"/>
      <c r="H615" s="45"/>
      <c r="I615" s="45"/>
      <c r="J615" s="45"/>
    </row>
    <row r="616" spans="1:10" s="44" customFormat="1" x14ac:dyDescent="0.3">
      <c r="A616" s="45"/>
      <c r="B616" s="45"/>
      <c r="C616" s="45"/>
      <c r="D616" s="45"/>
      <c r="E616" s="45"/>
      <c r="F616" s="45"/>
      <c r="G616" s="45"/>
      <c r="H616" s="45"/>
      <c r="I616" s="45"/>
      <c r="J616" s="45"/>
    </row>
    <row r="617" spans="1:10" s="44" customFormat="1" x14ac:dyDescent="0.3">
      <c r="A617" s="45"/>
      <c r="B617" s="45"/>
      <c r="C617" s="45"/>
      <c r="D617" s="45"/>
      <c r="E617" s="45"/>
      <c r="F617" s="45"/>
      <c r="G617" s="45"/>
      <c r="H617" s="45"/>
      <c r="I617" s="45"/>
      <c r="J617" s="45"/>
    </row>
    <row r="618" spans="1:10" s="44" customFormat="1" x14ac:dyDescent="0.3">
      <c r="A618" s="45"/>
      <c r="B618" s="45"/>
      <c r="C618" s="45"/>
      <c r="D618" s="45"/>
      <c r="E618" s="45"/>
      <c r="F618" s="45"/>
      <c r="G618" s="45"/>
      <c r="H618" s="45"/>
      <c r="I618" s="45"/>
      <c r="J618" s="45"/>
    </row>
    <row r="619" spans="1:10" s="44" customFormat="1" x14ac:dyDescent="0.3">
      <c r="A619" s="45"/>
      <c r="B619" s="45"/>
      <c r="C619" s="45"/>
      <c r="D619" s="45"/>
      <c r="E619" s="45"/>
      <c r="F619" s="45"/>
      <c r="G619" s="45"/>
      <c r="H619" s="45"/>
      <c r="I619" s="45"/>
      <c r="J619" s="45"/>
    </row>
  </sheetData>
  <mergeCells count="17">
    <mergeCell ref="J16:J17"/>
    <mergeCell ref="K16:K17"/>
    <mergeCell ref="A16:A17"/>
    <mergeCell ref="B16:B17"/>
    <mergeCell ref="C16:C17"/>
    <mergeCell ref="D16:D17"/>
    <mergeCell ref="E16:E17"/>
    <mergeCell ref="F16:F17"/>
    <mergeCell ref="G16:G17"/>
    <mergeCell ref="H16:H17"/>
    <mergeCell ref="I16:I17"/>
    <mergeCell ref="F6:K6"/>
    <mergeCell ref="A1:K1"/>
    <mergeCell ref="A2:K2"/>
    <mergeCell ref="A3:K3"/>
    <mergeCell ref="A4:K4"/>
    <mergeCell ref="A5:K5"/>
  </mergeCells>
  <pageMargins left="0.47244094488188981" right="0.11811023622047245" top="0.55118110236220474" bottom="0.43307086614173229" header="0" footer="0"/>
  <pageSetup paperSize="9" scale="64" orientation="portrait" horizontalDpi="4294967293" verticalDpi="2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6" tint="0.79998168889431442"/>
    <pageSetUpPr fitToPage="1"/>
  </sheetPr>
  <dimension ref="A1:F628"/>
  <sheetViews>
    <sheetView topLeftCell="B497" zoomScale="85" zoomScaleNormal="85" workbookViewId="0">
      <selection activeCell="D532" sqref="D532"/>
    </sheetView>
  </sheetViews>
  <sheetFormatPr baseColWidth="10" defaultColWidth="9.140625" defaultRowHeight="12.75" x14ac:dyDescent="0.2"/>
  <cols>
    <col min="1" max="1" width="81.140625" style="228" customWidth="1"/>
    <col min="2" max="2" width="78.42578125" style="228" customWidth="1"/>
    <col min="3" max="3" width="32.28515625" style="225" customWidth="1"/>
    <col min="4" max="4" width="13" style="227" customWidth="1"/>
    <col min="5" max="5" width="15.42578125" style="225" customWidth="1"/>
    <col min="6" max="6" width="16.7109375" style="225" customWidth="1"/>
    <col min="7" max="256" width="9.140625" style="73"/>
    <col min="257" max="257" width="30.7109375" style="73" customWidth="1"/>
    <col min="258" max="258" width="30.140625" style="73" customWidth="1"/>
    <col min="259" max="259" width="52.85546875" style="73" customWidth="1"/>
    <col min="260" max="260" width="13" style="73" customWidth="1"/>
    <col min="261" max="261" width="15.42578125" style="73" customWidth="1"/>
    <col min="262" max="262" width="16.7109375" style="73" customWidth="1"/>
    <col min="263" max="512" width="9.140625" style="73"/>
    <col min="513" max="513" width="30.7109375" style="73" customWidth="1"/>
    <col min="514" max="514" width="30.140625" style="73" customWidth="1"/>
    <col min="515" max="515" width="52.85546875" style="73" customWidth="1"/>
    <col min="516" max="516" width="13" style="73" customWidth="1"/>
    <col min="517" max="517" width="15.42578125" style="73" customWidth="1"/>
    <col min="518" max="518" width="16.7109375" style="73" customWidth="1"/>
    <col min="519" max="768" width="9.140625" style="73"/>
    <col min="769" max="769" width="30.7109375" style="73" customWidth="1"/>
    <col min="770" max="770" width="30.140625" style="73" customWidth="1"/>
    <col min="771" max="771" width="52.85546875" style="73" customWidth="1"/>
    <col min="772" max="772" width="13" style="73" customWidth="1"/>
    <col min="773" max="773" width="15.42578125" style="73" customWidth="1"/>
    <col min="774" max="774" width="16.7109375" style="73" customWidth="1"/>
    <col min="775" max="1024" width="9.140625" style="73"/>
    <col min="1025" max="1025" width="30.7109375" style="73" customWidth="1"/>
    <col min="1026" max="1026" width="30.140625" style="73" customWidth="1"/>
    <col min="1027" max="1027" width="52.85546875" style="73" customWidth="1"/>
    <col min="1028" max="1028" width="13" style="73" customWidth="1"/>
    <col min="1029" max="1029" width="15.42578125" style="73" customWidth="1"/>
    <col min="1030" max="1030" width="16.7109375" style="73" customWidth="1"/>
    <col min="1031" max="1280" width="9.140625" style="73"/>
    <col min="1281" max="1281" width="30.7109375" style="73" customWidth="1"/>
    <col min="1282" max="1282" width="30.140625" style="73" customWidth="1"/>
    <col min="1283" max="1283" width="52.85546875" style="73" customWidth="1"/>
    <col min="1284" max="1284" width="13" style="73" customWidth="1"/>
    <col min="1285" max="1285" width="15.42578125" style="73" customWidth="1"/>
    <col min="1286" max="1286" width="16.7109375" style="73" customWidth="1"/>
    <col min="1287" max="1536" width="9.140625" style="73"/>
    <col min="1537" max="1537" width="30.7109375" style="73" customWidth="1"/>
    <col min="1538" max="1538" width="30.140625" style="73" customWidth="1"/>
    <col min="1539" max="1539" width="52.85546875" style="73" customWidth="1"/>
    <col min="1540" max="1540" width="13" style="73" customWidth="1"/>
    <col min="1541" max="1541" width="15.42578125" style="73" customWidth="1"/>
    <col min="1542" max="1542" width="16.7109375" style="73" customWidth="1"/>
    <col min="1543" max="1792" width="9.140625" style="73"/>
    <col min="1793" max="1793" width="30.7109375" style="73" customWidth="1"/>
    <col min="1794" max="1794" width="30.140625" style="73" customWidth="1"/>
    <col min="1795" max="1795" width="52.85546875" style="73" customWidth="1"/>
    <col min="1796" max="1796" width="13" style="73" customWidth="1"/>
    <col min="1797" max="1797" width="15.42578125" style="73" customWidth="1"/>
    <col min="1798" max="1798" width="16.7109375" style="73" customWidth="1"/>
    <col min="1799" max="2048" width="9.140625" style="73"/>
    <col min="2049" max="2049" width="30.7109375" style="73" customWidth="1"/>
    <col min="2050" max="2050" width="30.140625" style="73" customWidth="1"/>
    <col min="2051" max="2051" width="52.85546875" style="73" customWidth="1"/>
    <col min="2052" max="2052" width="13" style="73" customWidth="1"/>
    <col min="2053" max="2053" width="15.42578125" style="73" customWidth="1"/>
    <col min="2054" max="2054" width="16.7109375" style="73" customWidth="1"/>
    <col min="2055" max="2304" width="9.140625" style="73"/>
    <col min="2305" max="2305" width="30.7109375" style="73" customWidth="1"/>
    <col min="2306" max="2306" width="30.140625" style="73" customWidth="1"/>
    <col min="2307" max="2307" width="52.85546875" style="73" customWidth="1"/>
    <col min="2308" max="2308" width="13" style="73" customWidth="1"/>
    <col min="2309" max="2309" width="15.42578125" style="73" customWidth="1"/>
    <col min="2310" max="2310" width="16.7109375" style="73" customWidth="1"/>
    <col min="2311" max="2560" width="9.140625" style="73"/>
    <col min="2561" max="2561" width="30.7109375" style="73" customWidth="1"/>
    <col min="2562" max="2562" width="30.140625" style="73" customWidth="1"/>
    <col min="2563" max="2563" width="52.85546875" style="73" customWidth="1"/>
    <col min="2564" max="2564" width="13" style="73" customWidth="1"/>
    <col min="2565" max="2565" width="15.42578125" style="73" customWidth="1"/>
    <col min="2566" max="2566" width="16.7109375" style="73" customWidth="1"/>
    <col min="2567" max="2816" width="9.140625" style="73"/>
    <col min="2817" max="2817" width="30.7109375" style="73" customWidth="1"/>
    <col min="2818" max="2818" width="30.140625" style="73" customWidth="1"/>
    <col min="2819" max="2819" width="52.85546875" style="73" customWidth="1"/>
    <col min="2820" max="2820" width="13" style="73" customWidth="1"/>
    <col min="2821" max="2821" width="15.42578125" style="73" customWidth="1"/>
    <col min="2822" max="2822" width="16.7109375" style="73" customWidth="1"/>
    <col min="2823" max="3072" width="9.140625" style="73"/>
    <col min="3073" max="3073" width="30.7109375" style="73" customWidth="1"/>
    <col min="3074" max="3074" width="30.140625" style="73" customWidth="1"/>
    <col min="3075" max="3075" width="52.85546875" style="73" customWidth="1"/>
    <col min="3076" max="3076" width="13" style="73" customWidth="1"/>
    <col min="3077" max="3077" width="15.42578125" style="73" customWidth="1"/>
    <col min="3078" max="3078" width="16.7109375" style="73" customWidth="1"/>
    <col min="3079" max="3328" width="9.140625" style="73"/>
    <col min="3329" max="3329" width="30.7109375" style="73" customWidth="1"/>
    <col min="3330" max="3330" width="30.140625" style="73" customWidth="1"/>
    <col min="3331" max="3331" width="52.85546875" style="73" customWidth="1"/>
    <col min="3332" max="3332" width="13" style="73" customWidth="1"/>
    <col min="3333" max="3333" width="15.42578125" style="73" customWidth="1"/>
    <col min="3334" max="3334" width="16.7109375" style="73" customWidth="1"/>
    <col min="3335" max="3584" width="9.140625" style="73"/>
    <col min="3585" max="3585" width="30.7109375" style="73" customWidth="1"/>
    <col min="3586" max="3586" width="30.140625" style="73" customWidth="1"/>
    <col min="3587" max="3587" width="52.85546875" style="73" customWidth="1"/>
    <col min="3588" max="3588" width="13" style="73" customWidth="1"/>
    <col min="3589" max="3589" width="15.42578125" style="73" customWidth="1"/>
    <col min="3590" max="3590" width="16.7109375" style="73" customWidth="1"/>
    <col min="3591" max="3840" width="9.140625" style="73"/>
    <col min="3841" max="3841" width="30.7109375" style="73" customWidth="1"/>
    <col min="3842" max="3842" width="30.140625" style="73" customWidth="1"/>
    <col min="3843" max="3843" width="52.85546875" style="73" customWidth="1"/>
    <col min="3844" max="3844" width="13" style="73" customWidth="1"/>
    <col min="3845" max="3845" width="15.42578125" style="73" customWidth="1"/>
    <col min="3846" max="3846" width="16.7109375" style="73" customWidth="1"/>
    <col min="3847" max="4096" width="9.140625" style="73"/>
    <col min="4097" max="4097" width="30.7109375" style="73" customWidth="1"/>
    <col min="4098" max="4098" width="30.140625" style="73" customWidth="1"/>
    <col min="4099" max="4099" width="52.85546875" style="73" customWidth="1"/>
    <col min="4100" max="4100" width="13" style="73" customWidth="1"/>
    <col min="4101" max="4101" width="15.42578125" style="73" customWidth="1"/>
    <col min="4102" max="4102" width="16.7109375" style="73" customWidth="1"/>
    <col min="4103" max="4352" width="9.140625" style="73"/>
    <col min="4353" max="4353" width="30.7109375" style="73" customWidth="1"/>
    <col min="4354" max="4354" width="30.140625" style="73" customWidth="1"/>
    <col min="4355" max="4355" width="52.85546875" style="73" customWidth="1"/>
    <col min="4356" max="4356" width="13" style="73" customWidth="1"/>
    <col min="4357" max="4357" width="15.42578125" style="73" customWidth="1"/>
    <col min="4358" max="4358" width="16.7109375" style="73" customWidth="1"/>
    <col min="4359" max="4608" width="9.140625" style="73"/>
    <col min="4609" max="4609" width="30.7109375" style="73" customWidth="1"/>
    <col min="4610" max="4610" width="30.140625" style="73" customWidth="1"/>
    <col min="4611" max="4611" width="52.85546875" style="73" customWidth="1"/>
    <col min="4612" max="4612" width="13" style="73" customWidth="1"/>
    <col min="4613" max="4613" width="15.42578125" style="73" customWidth="1"/>
    <col min="4614" max="4614" width="16.7109375" style="73" customWidth="1"/>
    <col min="4615" max="4864" width="9.140625" style="73"/>
    <col min="4865" max="4865" width="30.7109375" style="73" customWidth="1"/>
    <col min="4866" max="4866" width="30.140625" style="73" customWidth="1"/>
    <col min="4867" max="4867" width="52.85546875" style="73" customWidth="1"/>
    <col min="4868" max="4868" width="13" style="73" customWidth="1"/>
    <col min="4869" max="4869" width="15.42578125" style="73" customWidth="1"/>
    <col min="4870" max="4870" width="16.7109375" style="73" customWidth="1"/>
    <col min="4871" max="5120" width="9.140625" style="73"/>
    <col min="5121" max="5121" width="30.7109375" style="73" customWidth="1"/>
    <col min="5122" max="5122" width="30.140625" style="73" customWidth="1"/>
    <col min="5123" max="5123" width="52.85546875" style="73" customWidth="1"/>
    <col min="5124" max="5124" width="13" style="73" customWidth="1"/>
    <col min="5125" max="5125" width="15.42578125" style="73" customWidth="1"/>
    <col min="5126" max="5126" width="16.7109375" style="73" customWidth="1"/>
    <col min="5127" max="5376" width="9.140625" style="73"/>
    <col min="5377" max="5377" width="30.7109375" style="73" customWidth="1"/>
    <col min="5378" max="5378" width="30.140625" style="73" customWidth="1"/>
    <col min="5379" max="5379" width="52.85546875" style="73" customWidth="1"/>
    <col min="5380" max="5380" width="13" style="73" customWidth="1"/>
    <col min="5381" max="5381" width="15.42578125" style="73" customWidth="1"/>
    <col min="5382" max="5382" width="16.7109375" style="73" customWidth="1"/>
    <col min="5383" max="5632" width="9.140625" style="73"/>
    <col min="5633" max="5633" width="30.7109375" style="73" customWidth="1"/>
    <col min="5634" max="5634" width="30.140625" style="73" customWidth="1"/>
    <col min="5635" max="5635" width="52.85546875" style="73" customWidth="1"/>
    <col min="5636" max="5636" width="13" style="73" customWidth="1"/>
    <col min="5637" max="5637" width="15.42578125" style="73" customWidth="1"/>
    <col min="5638" max="5638" width="16.7109375" style="73" customWidth="1"/>
    <col min="5639" max="5888" width="9.140625" style="73"/>
    <col min="5889" max="5889" width="30.7109375" style="73" customWidth="1"/>
    <col min="5890" max="5890" width="30.140625" style="73" customWidth="1"/>
    <col min="5891" max="5891" width="52.85546875" style="73" customWidth="1"/>
    <col min="5892" max="5892" width="13" style="73" customWidth="1"/>
    <col min="5893" max="5893" width="15.42578125" style="73" customWidth="1"/>
    <col min="5894" max="5894" width="16.7109375" style="73" customWidth="1"/>
    <col min="5895" max="6144" width="9.140625" style="73"/>
    <col min="6145" max="6145" width="30.7109375" style="73" customWidth="1"/>
    <col min="6146" max="6146" width="30.140625" style="73" customWidth="1"/>
    <col min="6147" max="6147" width="52.85546875" style="73" customWidth="1"/>
    <col min="6148" max="6148" width="13" style="73" customWidth="1"/>
    <col min="6149" max="6149" width="15.42578125" style="73" customWidth="1"/>
    <col min="6150" max="6150" width="16.7109375" style="73" customWidth="1"/>
    <col min="6151" max="6400" width="9.140625" style="73"/>
    <col min="6401" max="6401" width="30.7109375" style="73" customWidth="1"/>
    <col min="6402" max="6402" width="30.140625" style="73" customWidth="1"/>
    <col min="6403" max="6403" width="52.85546875" style="73" customWidth="1"/>
    <col min="6404" max="6404" width="13" style="73" customWidth="1"/>
    <col min="6405" max="6405" width="15.42578125" style="73" customWidth="1"/>
    <col min="6406" max="6406" width="16.7109375" style="73" customWidth="1"/>
    <col min="6407" max="6656" width="9.140625" style="73"/>
    <col min="6657" max="6657" width="30.7109375" style="73" customWidth="1"/>
    <col min="6658" max="6658" width="30.140625" style="73" customWidth="1"/>
    <col min="6659" max="6659" width="52.85546875" style="73" customWidth="1"/>
    <col min="6660" max="6660" width="13" style="73" customWidth="1"/>
    <col min="6661" max="6661" width="15.42578125" style="73" customWidth="1"/>
    <col min="6662" max="6662" width="16.7109375" style="73" customWidth="1"/>
    <col min="6663" max="6912" width="9.140625" style="73"/>
    <col min="6913" max="6913" width="30.7109375" style="73" customWidth="1"/>
    <col min="6914" max="6914" width="30.140625" style="73" customWidth="1"/>
    <col min="6915" max="6915" width="52.85546875" style="73" customWidth="1"/>
    <col min="6916" max="6916" width="13" style="73" customWidth="1"/>
    <col min="6917" max="6917" width="15.42578125" style="73" customWidth="1"/>
    <col min="6918" max="6918" width="16.7109375" style="73" customWidth="1"/>
    <col min="6919" max="7168" width="9.140625" style="73"/>
    <col min="7169" max="7169" width="30.7109375" style="73" customWidth="1"/>
    <col min="7170" max="7170" width="30.140625" style="73" customWidth="1"/>
    <col min="7171" max="7171" width="52.85546875" style="73" customWidth="1"/>
    <col min="7172" max="7172" width="13" style="73" customWidth="1"/>
    <col min="7173" max="7173" width="15.42578125" style="73" customWidth="1"/>
    <col min="7174" max="7174" width="16.7109375" style="73" customWidth="1"/>
    <col min="7175" max="7424" width="9.140625" style="73"/>
    <col min="7425" max="7425" width="30.7109375" style="73" customWidth="1"/>
    <col min="7426" max="7426" width="30.140625" style="73" customWidth="1"/>
    <col min="7427" max="7427" width="52.85546875" style="73" customWidth="1"/>
    <col min="7428" max="7428" width="13" style="73" customWidth="1"/>
    <col min="7429" max="7429" width="15.42578125" style="73" customWidth="1"/>
    <col min="7430" max="7430" width="16.7109375" style="73" customWidth="1"/>
    <col min="7431" max="7680" width="9.140625" style="73"/>
    <col min="7681" max="7681" width="30.7109375" style="73" customWidth="1"/>
    <col min="7682" max="7682" width="30.140625" style="73" customWidth="1"/>
    <col min="7683" max="7683" width="52.85546875" style="73" customWidth="1"/>
    <col min="7684" max="7684" width="13" style="73" customWidth="1"/>
    <col min="7685" max="7685" width="15.42578125" style="73" customWidth="1"/>
    <col min="7686" max="7686" width="16.7109375" style="73" customWidth="1"/>
    <col min="7687" max="7936" width="9.140625" style="73"/>
    <col min="7937" max="7937" width="30.7109375" style="73" customWidth="1"/>
    <col min="7938" max="7938" width="30.140625" style="73" customWidth="1"/>
    <col min="7939" max="7939" width="52.85546875" style="73" customWidth="1"/>
    <col min="7940" max="7940" width="13" style="73" customWidth="1"/>
    <col min="7941" max="7941" width="15.42578125" style="73" customWidth="1"/>
    <col min="7942" max="7942" width="16.7109375" style="73" customWidth="1"/>
    <col min="7943" max="8192" width="9.140625" style="73"/>
    <col min="8193" max="8193" width="30.7109375" style="73" customWidth="1"/>
    <col min="8194" max="8194" width="30.140625" style="73" customWidth="1"/>
    <col min="8195" max="8195" width="52.85546875" style="73" customWidth="1"/>
    <col min="8196" max="8196" width="13" style="73" customWidth="1"/>
    <col min="8197" max="8197" width="15.42578125" style="73" customWidth="1"/>
    <col min="8198" max="8198" width="16.7109375" style="73" customWidth="1"/>
    <col min="8199" max="8448" width="9.140625" style="73"/>
    <col min="8449" max="8449" width="30.7109375" style="73" customWidth="1"/>
    <col min="8450" max="8450" width="30.140625" style="73" customWidth="1"/>
    <col min="8451" max="8451" width="52.85546875" style="73" customWidth="1"/>
    <col min="8452" max="8452" width="13" style="73" customWidth="1"/>
    <col min="8453" max="8453" width="15.42578125" style="73" customWidth="1"/>
    <col min="8454" max="8454" width="16.7109375" style="73" customWidth="1"/>
    <col min="8455" max="8704" width="9.140625" style="73"/>
    <col min="8705" max="8705" width="30.7109375" style="73" customWidth="1"/>
    <col min="8706" max="8706" width="30.140625" style="73" customWidth="1"/>
    <col min="8707" max="8707" width="52.85546875" style="73" customWidth="1"/>
    <col min="8708" max="8708" width="13" style="73" customWidth="1"/>
    <col min="8709" max="8709" width="15.42578125" style="73" customWidth="1"/>
    <col min="8710" max="8710" width="16.7109375" style="73" customWidth="1"/>
    <col min="8711" max="8960" width="9.140625" style="73"/>
    <col min="8961" max="8961" width="30.7109375" style="73" customWidth="1"/>
    <col min="8962" max="8962" width="30.140625" style="73" customWidth="1"/>
    <col min="8963" max="8963" width="52.85546875" style="73" customWidth="1"/>
    <col min="8964" max="8964" width="13" style="73" customWidth="1"/>
    <col min="8965" max="8965" width="15.42578125" style="73" customWidth="1"/>
    <col min="8966" max="8966" width="16.7109375" style="73" customWidth="1"/>
    <col min="8967" max="9216" width="9.140625" style="73"/>
    <col min="9217" max="9217" width="30.7109375" style="73" customWidth="1"/>
    <col min="9218" max="9218" width="30.140625" style="73" customWidth="1"/>
    <col min="9219" max="9219" width="52.85546875" style="73" customWidth="1"/>
    <col min="9220" max="9220" width="13" style="73" customWidth="1"/>
    <col min="9221" max="9221" width="15.42578125" style="73" customWidth="1"/>
    <col min="9222" max="9222" width="16.7109375" style="73" customWidth="1"/>
    <col min="9223" max="9472" width="9.140625" style="73"/>
    <col min="9473" max="9473" width="30.7109375" style="73" customWidth="1"/>
    <col min="9474" max="9474" width="30.140625" style="73" customWidth="1"/>
    <col min="9475" max="9475" width="52.85546875" style="73" customWidth="1"/>
    <col min="9476" max="9476" width="13" style="73" customWidth="1"/>
    <col min="9477" max="9477" width="15.42578125" style="73" customWidth="1"/>
    <col min="9478" max="9478" width="16.7109375" style="73" customWidth="1"/>
    <col min="9479" max="9728" width="9.140625" style="73"/>
    <col min="9729" max="9729" width="30.7109375" style="73" customWidth="1"/>
    <col min="9730" max="9730" width="30.140625" style="73" customWidth="1"/>
    <col min="9731" max="9731" width="52.85546875" style="73" customWidth="1"/>
    <col min="9732" max="9732" width="13" style="73" customWidth="1"/>
    <col min="9733" max="9733" width="15.42578125" style="73" customWidth="1"/>
    <col min="9734" max="9734" width="16.7109375" style="73" customWidth="1"/>
    <col min="9735" max="9984" width="9.140625" style="73"/>
    <col min="9985" max="9985" width="30.7109375" style="73" customWidth="1"/>
    <col min="9986" max="9986" width="30.140625" style="73" customWidth="1"/>
    <col min="9987" max="9987" width="52.85546875" style="73" customWidth="1"/>
    <col min="9988" max="9988" width="13" style="73" customWidth="1"/>
    <col min="9989" max="9989" width="15.42578125" style="73" customWidth="1"/>
    <col min="9990" max="9990" width="16.7109375" style="73" customWidth="1"/>
    <col min="9991" max="10240" width="9.140625" style="73"/>
    <col min="10241" max="10241" width="30.7109375" style="73" customWidth="1"/>
    <col min="10242" max="10242" width="30.140625" style="73" customWidth="1"/>
    <col min="10243" max="10243" width="52.85546875" style="73" customWidth="1"/>
    <col min="10244" max="10244" width="13" style="73" customWidth="1"/>
    <col min="10245" max="10245" width="15.42578125" style="73" customWidth="1"/>
    <col min="10246" max="10246" width="16.7109375" style="73" customWidth="1"/>
    <col min="10247" max="10496" width="9.140625" style="73"/>
    <col min="10497" max="10497" width="30.7109375" style="73" customWidth="1"/>
    <col min="10498" max="10498" width="30.140625" style="73" customWidth="1"/>
    <col min="10499" max="10499" width="52.85546875" style="73" customWidth="1"/>
    <col min="10500" max="10500" width="13" style="73" customWidth="1"/>
    <col min="10501" max="10501" width="15.42578125" style="73" customWidth="1"/>
    <col min="10502" max="10502" width="16.7109375" style="73" customWidth="1"/>
    <col min="10503" max="10752" width="9.140625" style="73"/>
    <col min="10753" max="10753" width="30.7109375" style="73" customWidth="1"/>
    <col min="10754" max="10754" width="30.140625" style="73" customWidth="1"/>
    <col min="10755" max="10755" width="52.85546875" style="73" customWidth="1"/>
    <col min="10756" max="10756" width="13" style="73" customWidth="1"/>
    <col min="10757" max="10757" width="15.42578125" style="73" customWidth="1"/>
    <col min="10758" max="10758" width="16.7109375" style="73" customWidth="1"/>
    <col min="10759" max="11008" width="9.140625" style="73"/>
    <col min="11009" max="11009" width="30.7109375" style="73" customWidth="1"/>
    <col min="11010" max="11010" width="30.140625" style="73" customWidth="1"/>
    <col min="11011" max="11011" width="52.85546875" style="73" customWidth="1"/>
    <col min="11012" max="11012" width="13" style="73" customWidth="1"/>
    <col min="11013" max="11013" width="15.42578125" style="73" customWidth="1"/>
    <col min="11014" max="11014" width="16.7109375" style="73" customWidth="1"/>
    <col min="11015" max="11264" width="9.140625" style="73"/>
    <col min="11265" max="11265" width="30.7109375" style="73" customWidth="1"/>
    <col min="11266" max="11266" width="30.140625" style="73" customWidth="1"/>
    <col min="11267" max="11267" width="52.85546875" style="73" customWidth="1"/>
    <col min="11268" max="11268" width="13" style="73" customWidth="1"/>
    <col min="11269" max="11269" width="15.42578125" style="73" customWidth="1"/>
    <col min="11270" max="11270" width="16.7109375" style="73" customWidth="1"/>
    <col min="11271" max="11520" width="9.140625" style="73"/>
    <col min="11521" max="11521" width="30.7109375" style="73" customWidth="1"/>
    <col min="11522" max="11522" width="30.140625" style="73" customWidth="1"/>
    <col min="11523" max="11523" width="52.85546875" style="73" customWidth="1"/>
    <col min="11524" max="11524" width="13" style="73" customWidth="1"/>
    <col min="11525" max="11525" width="15.42578125" style="73" customWidth="1"/>
    <col min="11526" max="11526" width="16.7109375" style="73" customWidth="1"/>
    <col min="11527" max="11776" width="9.140625" style="73"/>
    <col min="11777" max="11777" width="30.7109375" style="73" customWidth="1"/>
    <col min="11778" max="11778" width="30.140625" style="73" customWidth="1"/>
    <col min="11779" max="11779" width="52.85546875" style="73" customWidth="1"/>
    <col min="11780" max="11780" width="13" style="73" customWidth="1"/>
    <col min="11781" max="11781" width="15.42578125" style="73" customWidth="1"/>
    <col min="11782" max="11782" width="16.7109375" style="73" customWidth="1"/>
    <col min="11783" max="12032" width="9.140625" style="73"/>
    <col min="12033" max="12033" width="30.7109375" style="73" customWidth="1"/>
    <col min="12034" max="12034" width="30.140625" style="73" customWidth="1"/>
    <col min="12035" max="12035" width="52.85546875" style="73" customWidth="1"/>
    <col min="12036" max="12036" width="13" style="73" customWidth="1"/>
    <col min="12037" max="12037" width="15.42578125" style="73" customWidth="1"/>
    <col min="12038" max="12038" width="16.7109375" style="73" customWidth="1"/>
    <col min="12039" max="12288" width="9.140625" style="73"/>
    <col min="12289" max="12289" width="30.7109375" style="73" customWidth="1"/>
    <col min="12290" max="12290" width="30.140625" style="73" customWidth="1"/>
    <col min="12291" max="12291" width="52.85546875" style="73" customWidth="1"/>
    <col min="12292" max="12292" width="13" style="73" customWidth="1"/>
    <col min="12293" max="12293" width="15.42578125" style="73" customWidth="1"/>
    <col min="12294" max="12294" width="16.7109375" style="73" customWidth="1"/>
    <col min="12295" max="12544" width="9.140625" style="73"/>
    <col min="12545" max="12545" width="30.7109375" style="73" customWidth="1"/>
    <col min="12546" max="12546" width="30.140625" style="73" customWidth="1"/>
    <col min="12547" max="12547" width="52.85546875" style="73" customWidth="1"/>
    <col min="12548" max="12548" width="13" style="73" customWidth="1"/>
    <col min="12549" max="12549" width="15.42578125" style="73" customWidth="1"/>
    <col min="12550" max="12550" width="16.7109375" style="73" customWidth="1"/>
    <col min="12551" max="12800" width="9.140625" style="73"/>
    <col min="12801" max="12801" width="30.7109375" style="73" customWidth="1"/>
    <col min="12802" max="12802" width="30.140625" style="73" customWidth="1"/>
    <col min="12803" max="12803" width="52.85546875" style="73" customWidth="1"/>
    <col min="12804" max="12804" width="13" style="73" customWidth="1"/>
    <col min="12805" max="12805" width="15.42578125" style="73" customWidth="1"/>
    <col min="12806" max="12806" width="16.7109375" style="73" customWidth="1"/>
    <col min="12807" max="13056" width="9.140625" style="73"/>
    <col min="13057" max="13057" width="30.7109375" style="73" customWidth="1"/>
    <col min="13058" max="13058" width="30.140625" style="73" customWidth="1"/>
    <col min="13059" max="13059" width="52.85546875" style="73" customWidth="1"/>
    <col min="13060" max="13060" width="13" style="73" customWidth="1"/>
    <col min="13061" max="13061" width="15.42578125" style="73" customWidth="1"/>
    <col min="13062" max="13062" width="16.7109375" style="73" customWidth="1"/>
    <col min="13063" max="13312" width="9.140625" style="73"/>
    <col min="13313" max="13313" width="30.7109375" style="73" customWidth="1"/>
    <col min="13314" max="13314" width="30.140625" style="73" customWidth="1"/>
    <col min="13315" max="13315" width="52.85546875" style="73" customWidth="1"/>
    <col min="13316" max="13316" width="13" style="73" customWidth="1"/>
    <col min="13317" max="13317" width="15.42578125" style="73" customWidth="1"/>
    <col min="13318" max="13318" width="16.7109375" style="73" customWidth="1"/>
    <col min="13319" max="13568" width="9.140625" style="73"/>
    <col min="13569" max="13569" width="30.7109375" style="73" customWidth="1"/>
    <col min="13570" max="13570" width="30.140625" style="73" customWidth="1"/>
    <col min="13571" max="13571" width="52.85546875" style="73" customWidth="1"/>
    <col min="13572" max="13572" width="13" style="73" customWidth="1"/>
    <col min="13573" max="13573" width="15.42578125" style="73" customWidth="1"/>
    <col min="13574" max="13574" width="16.7109375" style="73" customWidth="1"/>
    <col min="13575" max="13824" width="9.140625" style="73"/>
    <col min="13825" max="13825" width="30.7109375" style="73" customWidth="1"/>
    <col min="13826" max="13826" width="30.140625" style="73" customWidth="1"/>
    <col min="13827" max="13827" width="52.85546875" style="73" customWidth="1"/>
    <col min="13828" max="13828" width="13" style="73" customWidth="1"/>
    <col min="13829" max="13829" width="15.42578125" style="73" customWidth="1"/>
    <col min="13830" max="13830" width="16.7109375" style="73" customWidth="1"/>
    <col min="13831" max="14080" width="9.140625" style="73"/>
    <col min="14081" max="14081" width="30.7109375" style="73" customWidth="1"/>
    <col min="14082" max="14082" width="30.140625" style="73" customWidth="1"/>
    <col min="14083" max="14083" width="52.85546875" style="73" customWidth="1"/>
    <col min="14084" max="14084" width="13" style="73" customWidth="1"/>
    <col min="14085" max="14085" width="15.42578125" style="73" customWidth="1"/>
    <col min="14086" max="14086" width="16.7109375" style="73" customWidth="1"/>
    <col min="14087" max="14336" width="9.140625" style="73"/>
    <col min="14337" max="14337" width="30.7109375" style="73" customWidth="1"/>
    <col min="14338" max="14338" width="30.140625" style="73" customWidth="1"/>
    <col min="14339" max="14339" width="52.85546875" style="73" customWidth="1"/>
    <col min="14340" max="14340" width="13" style="73" customWidth="1"/>
    <col min="14341" max="14341" width="15.42578125" style="73" customWidth="1"/>
    <col min="14342" max="14342" width="16.7109375" style="73" customWidth="1"/>
    <col min="14343" max="14592" width="9.140625" style="73"/>
    <col min="14593" max="14593" width="30.7109375" style="73" customWidth="1"/>
    <col min="14594" max="14594" width="30.140625" style="73" customWidth="1"/>
    <col min="14595" max="14595" width="52.85546875" style="73" customWidth="1"/>
    <col min="14596" max="14596" width="13" style="73" customWidth="1"/>
    <col min="14597" max="14597" width="15.42578125" style="73" customWidth="1"/>
    <col min="14598" max="14598" width="16.7109375" style="73" customWidth="1"/>
    <col min="14599" max="14848" width="9.140625" style="73"/>
    <col min="14849" max="14849" width="30.7109375" style="73" customWidth="1"/>
    <col min="14850" max="14850" width="30.140625" style="73" customWidth="1"/>
    <col min="14851" max="14851" width="52.85546875" style="73" customWidth="1"/>
    <col min="14852" max="14852" width="13" style="73" customWidth="1"/>
    <col min="14853" max="14853" width="15.42578125" style="73" customWidth="1"/>
    <col min="14854" max="14854" width="16.7109375" style="73" customWidth="1"/>
    <col min="14855" max="15104" width="9.140625" style="73"/>
    <col min="15105" max="15105" width="30.7109375" style="73" customWidth="1"/>
    <col min="15106" max="15106" width="30.140625" style="73" customWidth="1"/>
    <col min="15107" max="15107" width="52.85546875" style="73" customWidth="1"/>
    <col min="15108" max="15108" width="13" style="73" customWidth="1"/>
    <col min="15109" max="15109" width="15.42578125" style="73" customWidth="1"/>
    <col min="15110" max="15110" width="16.7109375" style="73" customWidth="1"/>
    <col min="15111" max="15360" width="9.140625" style="73"/>
    <col min="15361" max="15361" width="30.7109375" style="73" customWidth="1"/>
    <col min="15362" max="15362" width="30.140625" style="73" customWidth="1"/>
    <col min="15363" max="15363" width="52.85546875" style="73" customWidth="1"/>
    <col min="15364" max="15364" width="13" style="73" customWidth="1"/>
    <col min="15365" max="15365" width="15.42578125" style="73" customWidth="1"/>
    <col min="15366" max="15366" width="16.7109375" style="73" customWidth="1"/>
    <col min="15367" max="15616" width="9.140625" style="73"/>
    <col min="15617" max="15617" width="30.7109375" style="73" customWidth="1"/>
    <col min="15618" max="15618" width="30.140625" style="73" customWidth="1"/>
    <col min="15619" max="15619" width="52.85546875" style="73" customWidth="1"/>
    <col min="15620" max="15620" width="13" style="73" customWidth="1"/>
    <col min="15621" max="15621" width="15.42578125" style="73" customWidth="1"/>
    <col min="15622" max="15622" width="16.7109375" style="73" customWidth="1"/>
    <col min="15623" max="15872" width="9.140625" style="73"/>
    <col min="15873" max="15873" width="30.7109375" style="73" customWidth="1"/>
    <col min="15874" max="15874" width="30.140625" style="73" customWidth="1"/>
    <col min="15875" max="15875" width="52.85546875" style="73" customWidth="1"/>
    <col min="15876" max="15876" width="13" style="73" customWidth="1"/>
    <col min="15877" max="15877" width="15.42578125" style="73" customWidth="1"/>
    <col min="15878" max="15878" width="16.7109375" style="73" customWidth="1"/>
    <col min="15879" max="16128" width="9.140625" style="73"/>
    <col min="16129" max="16129" width="30.7109375" style="73" customWidth="1"/>
    <col min="16130" max="16130" width="30.140625" style="73" customWidth="1"/>
    <col min="16131" max="16131" width="52.85546875" style="73" customWidth="1"/>
    <col min="16132" max="16132" width="13" style="73" customWidth="1"/>
    <col min="16133" max="16133" width="15.42578125" style="73" customWidth="1"/>
    <col min="16134" max="16134" width="16.7109375" style="73" customWidth="1"/>
    <col min="16135" max="16384" width="9.140625" style="73"/>
  </cols>
  <sheetData>
    <row r="1" spans="1:6" s="67" customFormat="1" ht="36" x14ac:dyDescent="0.2">
      <c r="A1" s="63" t="s">
        <v>819</v>
      </c>
      <c r="B1" s="63" t="s">
        <v>820</v>
      </c>
      <c r="C1" s="64" t="s">
        <v>500</v>
      </c>
      <c r="D1" s="64" t="s">
        <v>19</v>
      </c>
      <c r="E1" s="65" t="s">
        <v>502</v>
      </c>
      <c r="F1" s="66" t="s">
        <v>821</v>
      </c>
    </row>
    <row r="2" spans="1:6" ht="20.100000000000001" customHeight="1" x14ac:dyDescent="0.2">
      <c r="A2" s="68" t="s">
        <v>713</v>
      </c>
      <c r="B2" s="68" t="s">
        <v>822</v>
      </c>
      <c r="C2" s="69" t="s">
        <v>823</v>
      </c>
      <c r="D2" s="70" t="s">
        <v>824</v>
      </c>
      <c r="E2" s="71">
        <v>944</v>
      </c>
      <c r="F2" s="72" t="s">
        <v>825</v>
      </c>
    </row>
    <row r="3" spans="1:6" ht="24" x14ac:dyDescent="0.2">
      <c r="A3" s="68" t="s">
        <v>713</v>
      </c>
      <c r="B3" s="68" t="s">
        <v>822</v>
      </c>
      <c r="C3" s="69" t="s">
        <v>826</v>
      </c>
      <c r="D3" s="70" t="s">
        <v>824</v>
      </c>
      <c r="E3" s="71">
        <v>590</v>
      </c>
      <c r="F3" s="72" t="s">
        <v>825</v>
      </c>
    </row>
    <row r="4" spans="1:6" ht="36" x14ac:dyDescent="0.2">
      <c r="A4" s="74" t="s">
        <v>507</v>
      </c>
      <c r="B4" s="74" t="s">
        <v>827</v>
      </c>
      <c r="C4" s="74" t="s">
        <v>828</v>
      </c>
      <c r="D4" s="75" t="s">
        <v>824</v>
      </c>
      <c r="E4" s="76">
        <v>5000.5</v>
      </c>
      <c r="F4" s="77" t="s">
        <v>829</v>
      </c>
    </row>
    <row r="5" spans="1:6" ht="36" x14ac:dyDescent="0.2">
      <c r="A5" s="74" t="s">
        <v>507</v>
      </c>
      <c r="B5" s="74" t="s">
        <v>827</v>
      </c>
      <c r="C5" s="74" t="s">
        <v>508</v>
      </c>
      <c r="D5" s="75" t="s">
        <v>824</v>
      </c>
      <c r="E5" s="76">
        <v>10133.5</v>
      </c>
      <c r="F5" s="77" t="s">
        <v>829</v>
      </c>
    </row>
    <row r="6" spans="1:6" ht="36" x14ac:dyDescent="0.2">
      <c r="A6" s="74" t="s">
        <v>507</v>
      </c>
      <c r="B6" s="74" t="s">
        <v>827</v>
      </c>
      <c r="C6" s="74" t="s">
        <v>830</v>
      </c>
      <c r="D6" s="75" t="s">
        <v>824</v>
      </c>
      <c r="E6" s="76">
        <v>25488</v>
      </c>
      <c r="F6" s="77" t="s">
        <v>829</v>
      </c>
    </row>
    <row r="7" spans="1:6" ht="36" x14ac:dyDescent="0.2">
      <c r="A7" s="74" t="s">
        <v>507</v>
      </c>
      <c r="B7" s="74" t="s">
        <v>827</v>
      </c>
      <c r="C7" s="74" t="s">
        <v>831</v>
      </c>
      <c r="D7" s="75" t="s">
        <v>824</v>
      </c>
      <c r="E7" s="76">
        <v>61419</v>
      </c>
      <c r="F7" s="77" t="s">
        <v>829</v>
      </c>
    </row>
    <row r="8" spans="1:6" ht="21.95" customHeight="1" x14ac:dyDescent="0.2">
      <c r="A8" s="74" t="s">
        <v>507</v>
      </c>
      <c r="B8" s="74" t="s">
        <v>827</v>
      </c>
      <c r="C8" s="74" t="s">
        <v>832</v>
      </c>
      <c r="D8" s="75" t="s">
        <v>824</v>
      </c>
      <c r="E8" s="76">
        <v>33435.300000000003</v>
      </c>
      <c r="F8" s="77" t="s">
        <v>829</v>
      </c>
    </row>
    <row r="9" spans="1:6" ht="17.100000000000001" customHeight="1" x14ac:dyDescent="0.2">
      <c r="A9" s="74" t="s">
        <v>507</v>
      </c>
      <c r="B9" s="74" t="s">
        <v>827</v>
      </c>
      <c r="C9" s="74" t="s">
        <v>509</v>
      </c>
      <c r="D9" s="75" t="s">
        <v>824</v>
      </c>
      <c r="E9" s="76">
        <v>9410.5</v>
      </c>
      <c r="F9" s="77" t="s">
        <v>829</v>
      </c>
    </row>
    <row r="10" spans="1:6" ht="18.95" customHeight="1" x14ac:dyDescent="0.2">
      <c r="A10" s="74" t="s">
        <v>507</v>
      </c>
      <c r="B10" s="74" t="s">
        <v>827</v>
      </c>
      <c r="C10" s="74" t="s">
        <v>510</v>
      </c>
      <c r="D10" s="75" t="s">
        <v>824</v>
      </c>
      <c r="E10" s="76">
        <v>5929.5</v>
      </c>
      <c r="F10" s="77" t="s">
        <v>829</v>
      </c>
    </row>
    <row r="11" spans="1:6" ht="17.100000000000001" customHeight="1" x14ac:dyDescent="0.2">
      <c r="A11" s="74" t="s">
        <v>507</v>
      </c>
      <c r="B11" s="74" t="s">
        <v>827</v>
      </c>
      <c r="C11" s="74" t="s">
        <v>833</v>
      </c>
      <c r="D11" s="75" t="s">
        <v>824</v>
      </c>
      <c r="E11" s="76">
        <v>65844</v>
      </c>
      <c r="F11" s="77" t="s">
        <v>829</v>
      </c>
    </row>
    <row r="12" spans="1:6" ht="18" customHeight="1" x14ac:dyDescent="0.2">
      <c r="A12" s="74" t="s">
        <v>507</v>
      </c>
      <c r="B12" s="74" t="s">
        <v>827</v>
      </c>
      <c r="C12" s="74" t="s">
        <v>834</v>
      </c>
      <c r="D12" s="75" t="s">
        <v>824</v>
      </c>
      <c r="E12" s="76">
        <v>29393.8</v>
      </c>
      <c r="F12" s="77" t="s">
        <v>829</v>
      </c>
    </row>
    <row r="13" spans="1:6" ht="18" customHeight="1" x14ac:dyDescent="0.2">
      <c r="A13" s="74" t="s">
        <v>507</v>
      </c>
      <c r="B13" s="74" t="s">
        <v>827</v>
      </c>
      <c r="C13" s="74" t="s">
        <v>835</v>
      </c>
      <c r="D13" s="75" t="s">
        <v>824</v>
      </c>
      <c r="E13" s="76">
        <v>27193.1</v>
      </c>
      <c r="F13" s="77" t="s">
        <v>829</v>
      </c>
    </row>
    <row r="14" spans="1:6" ht="48" x14ac:dyDescent="0.2">
      <c r="A14" s="74" t="s">
        <v>507</v>
      </c>
      <c r="B14" s="74" t="s">
        <v>827</v>
      </c>
      <c r="C14" s="74" t="s">
        <v>836</v>
      </c>
      <c r="D14" s="75" t="s">
        <v>824</v>
      </c>
      <c r="E14" s="76">
        <v>50380.1</v>
      </c>
      <c r="F14" s="77" t="s">
        <v>829</v>
      </c>
    </row>
    <row r="15" spans="1:6" ht="48" x14ac:dyDescent="0.2">
      <c r="A15" s="74" t="s">
        <v>507</v>
      </c>
      <c r="B15" s="74" t="s">
        <v>827</v>
      </c>
      <c r="C15" s="74" t="s">
        <v>837</v>
      </c>
      <c r="D15" s="75" t="s">
        <v>824</v>
      </c>
      <c r="E15" s="76">
        <v>29323</v>
      </c>
      <c r="F15" s="77" t="s">
        <v>829</v>
      </c>
    </row>
    <row r="16" spans="1:6" ht="48" x14ac:dyDescent="0.2">
      <c r="A16" s="74" t="s">
        <v>507</v>
      </c>
      <c r="B16" s="74" t="s">
        <v>827</v>
      </c>
      <c r="C16" s="74" t="s">
        <v>838</v>
      </c>
      <c r="D16" s="75" t="s">
        <v>824</v>
      </c>
      <c r="E16" s="76">
        <v>32833.5</v>
      </c>
      <c r="F16" s="77" t="s">
        <v>829</v>
      </c>
    </row>
    <row r="17" spans="1:6" ht="48" x14ac:dyDescent="0.2">
      <c r="A17" s="74" t="s">
        <v>507</v>
      </c>
      <c r="B17" s="74" t="s">
        <v>827</v>
      </c>
      <c r="C17" s="74" t="s">
        <v>839</v>
      </c>
      <c r="D17" s="75" t="s">
        <v>824</v>
      </c>
      <c r="E17" s="76">
        <v>12537.5</v>
      </c>
      <c r="F17" s="77" t="s">
        <v>829</v>
      </c>
    </row>
    <row r="18" spans="1:6" ht="48" x14ac:dyDescent="0.2">
      <c r="A18" s="74" t="s">
        <v>507</v>
      </c>
      <c r="B18" s="74" t="s">
        <v>827</v>
      </c>
      <c r="C18" s="74" t="s">
        <v>840</v>
      </c>
      <c r="D18" s="75" t="s">
        <v>824</v>
      </c>
      <c r="E18" s="76">
        <v>12626</v>
      </c>
      <c r="F18" s="77" t="s">
        <v>829</v>
      </c>
    </row>
    <row r="19" spans="1:6" ht="48" x14ac:dyDescent="0.2">
      <c r="A19" s="74" t="s">
        <v>507</v>
      </c>
      <c r="B19" s="74" t="s">
        <v>827</v>
      </c>
      <c r="C19" s="74" t="s">
        <v>841</v>
      </c>
      <c r="D19" s="75" t="s">
        <v>824</v>
      </c>
      <c r="E19" s="76">
        <v>95892.7</v>
      </c>
      <c r="F19" s="77" t="s">
        <v>829</v>
      </c>
    </row>
    <row r="20" spans="1:6" ht="22.5" customHeight="1" x14ac:dyDescent="0.2">
      <c r="A20" s="74" t="s">
        <v>507</v>
      </c>
      <c r="B20" s="74" t="s">
        <v>827</v>
      </c>
      <c r="C20" s="74" t="s">
        <v>842</v>
      </c>
      <c r="D20" s="75" t="s">
        <v>824</v>
      </c>
      <c r="E20" s="76">
        <v>19706</v>
      </c>
      <c r="F20" s="77" t="s">
        <v>829</v>
      </c>
    </row>
    <row r="21" spans="1:6" ht="22.5" customHeight="1" x14ac:dyDescent="0.2">
      <c r="A21" s="74" t="s">
        <v>507</v>
      </c>
      <c r="B21" s="74" t="s">
        <v>827</v>
      </c>
      <c r="C21" s="74" t="s">
        <v>843</v>
      </c>
      <c r="D21" s="75" t="s">
        <v>824</v>
      </c>
      <c r="E21" s="76">
        <v>30975</v>
      </c>
      <c r="F21" s="77" t="s">
        <v>829</v>
      </c>
    </row>
    <row r="22" spans="1:6" ht="24" x14ac:dyDescent="0.2">
      <c r="A22" s="74" t="s">
        <v>507</v>
      </c>
      <c r="B22" s="74" t="s">
        <v>827</v>
      </c>
      <c r="C22" s="74" t="s">
        <v>844</v>
      </c>
      <c r="D22" s="75" t="s">
        <v>824</v>
      </c>
      <c r="E22" s="76">
        <v>15251.5</v>
      </c>
      <c r="F22" s="77" t="s">
        <v>829</v>
      </c>
    </row>
    <row r="23" spans="1:6" ht="24" x14ac:dyDescent="0.2">
      <c r="A23" s="74" t="s">
        <v>507</v>
      </c>
      <c r="B23" s="74" t="s">
        <v>827</v>
      </c>
      <c r="C23" s="74" t="s">
        <v>845</v>
      </c>
      <c r="D23" s="75" t="s">
        <v>824</v>
      </c>
      <c r="E23" s="76">
        <v>24225.4</v>
      </c>
      <c r="F23" s="77" t="s">
        <v>829</v>
      </c>
    </row>
    <row r="24" spans="1:6" ht="22.5" customHeight="1" x14ac:dyDescent="0.2">
      <c r="A24" s="78" t="s">
        <v>728</v>
      </c>
      <c r="B24" s="78" t="s">
        <v>846</v>
      </c>
      <c r="C24" s="79" t="s">
        <v>847</v>
      </c>
      <c r="D24" s="80" t="s">
        <v>848</v>
      </c>
      <c r="E24" s="81">
        <v>1003</v>
      </c>
      <c r="F24" s="82" t="s">
        <v>849</v>
      </c>
    </row>
    <row r="25" spans="1:6" x14ac:dyDescent="0.2">
      <c r="A25" s="78" t="s">
        <v>728</v>
      </c>
      <c r="B25" s="78" t="s">
        <v>846</v>
      </c>
      <c r="C25" s="79" t="s">
        <v>850</v>
      </c>
      <c r="D25" s="80" t="s">
        <v>848</v>
      </c>
      <c r="E25" s="81">
        <v>1003</v>
      </c>
      <c r="F25" s="82" t="s">
        <v>849</v>
      </c>
    </row>
    <row r="26" spans="1:6" ht="24" customHeight="1" x14ac:dyDescent="0.2">
      <c r="A26" s="78" t="s">
        <v>728</v>
      </c>
      <c r="B26" s="78" t="s">
        <v>846</v>
      </c>
      <c r="C26" s="79" t="s">
        <v>851</v>
      </c>
      <c r="D26" s="80" t="s">
        <v>848</v>
      </c>
      <c r="E26" s="81">
        <v>3009</v>
      </c>
      <c r="F26" s="82" t="s">
        <v>849</v>
      </c>
    </row>
    <row r="27" spans="1:6" x14ac:dyDescent="0.2">
      <c r="A27" s="78" t="s">
        <v>728</v>
      </c>
      <c r="B27" s="78" t="s">
        <v>846</v>
      </c>
      <c r="C27" s="79" t="s">
        <v>852</v>
      </c>
      <c r="D27" s="80" t="s">
        <v>848</v>
      </c>
      <c r="E27" s="81">
        <v>1882.1</v>
      </c>
      <c r="F27" s="82" t="s">
        <v>849</v>
      </c>
    </row>
    <row r="28" spans="1:6" x14ac:dyDescent="0.2">
      <c r="A28" s="78" t="s">
        <v>728</v>
      </c>
      <c r="B28" s="78" t="s">
        <v>846</v>
      </c>
      <c r="C28" s="79" t="s">
        <v>853</v>
      </c>
      <c r="D28" s="80" t="s">
        <v>824</v>
      </c>
      <c r="E28" s="81">
        <v>83.78</v>
      </c>
      <c r="F28" s="82" t="s">
        <v>849</v>
      </c>
    </row>
    <row r="29" spans="1:6" x14ac:dyDescent="0.2">
      <c r="A29" s="78" t="s">
        <v>728</v>
      </c>
      <c r="B29" s="78" t="s">
        <v>846</v>
      </c>
      <c r="C29" s="79" t="s">
        <v>854</v>
      </c>
      <c r="D29" s="80" t="s">
        <v>824</v>
      </c>
      <c r="E29" s="81">
        <v>192.34</v>
      </c>
      <c r="F29" s="82" t="s">
        <v>849</v>
      </c>
    </row>
    <row r="30" spans="1:6" x14ac:dyDescent="0.2">
      <c r="A30" s="78" t="s">
        <v>728</v>
      </c>
      <c r="B30" s="78" t="s">
        <v>846</v>
      </c>
      <c r="C30" s="79" t="s">
        <v>855</v>
      </c>
      <c r="D30" s="80" t="s">
        <v>824</v>
      </c>
      <c r="E30" s="81">
        <v>421.26</v>
      </c>
      <c r="F30" s="82" t="s">
        <v>849</v>
      </c>
    </row>
    <row r="31" spans="1:6" x14ac:dyDescent="0.2">
      <c r="A31" s="83" t="s">
        <v>856</v>
      </c>
      <c r="B31" s="83" t="s">
        <v>857</v>
      </c>
      <c r="C31" s="84" t="s">
        <v>858</v>
      </c>
      <c r="D31" s="85" t="s">
        <v>824</v>
      </c>
      <c r="E31" s="86">
        <v>6500</v>
      </c>
      <c r="F31" s="87" t="s">
        <v>859</v>
      </c>
    </row>
    <row r="32" spans="1:6" x14ac:dyDescent="0.2">
      <c r="A32" s="83" t="s">
        <v>856</v>
      </c>
      <c r="B32" s="83" t="s">
        <v>857</v>
      </c>
      <c r="C32" s="84" t="s">
        <v>860</v>
      </c>
      <c r="D32" s="85" t="s">
        <v>824</v>
      </c>
      <c r="E32" s="86">
        <v>7265.26</v>
      </c>
      <c r="F32" s="87" t="s">
        <v>859</v>
      </c>
    </row>
    <row r="33" spans="1:6" x14ac:dyDescent="0.2">
      <c r="A33" s="83" t="s">
        <v>856</v>
      </c>
      <c r="B33" s="83" t="s">
        <v>857</v>
      </c>
      <c r="C33" s="84" t="s">
        <v>861</v>
      </c>
      <c r="D33" s="85" t="s">
        <v>824</v>
      </c>
      <c r="E33" s="86">
        <v>4675.2539999999999</v>
      </c>
      <c r="F33" s="87" t="s">
        <v>859</v>
      </c>
    </row>
    <row r="34" spans="1:6" x14ac:dyDescent="0.2">
      <c r="A34" s="83" t="s">
        <v>856</v>
      </c>
      <c r="B34" s="83" t="s">
        <v>857</v>
      </c>
      <c r="C34" s="84" t="s">
        <v>862</v>
      </c>
      <c r="D34" s="85" t="s">
        <v>824</v>
      </c>
      <c r="E34" s="86">
        <v>16785.5</v>
      </c>
      <c r="F34" s="87" t="s">
        <v>859</v>
      </c>
    </row>
    <row r="35" spans="1:6" x14ac:dyDescent="0.2">
      <c r="A35" s="83" t="s">
        <v>856</v>
      </c>
      <c r="B35" s="83" t="s">
        <v>857</v>
      </c>
      <c r="C35" s="84" t="s">
        <v>863</v>
      </c>
      <c r="D35" s="85" t="s">
        <v>824</v>
      </c>
      <c r="E35" s="86">
        <v>15163</v>
      </c>
      <c r="F35" s="87" t="s">
        <v>859</v>
      </c>
    </row>
    <row r="36" spans="1:6" x14ac:dyDescent="0.2">
      <c r="A36" s="88" t="s">
        <v>802</v>
      </c>
      <c r="B36" s="88" t="s">
        <v>864</v>
      </c>
      <c r="C36" s="89" t="s">
        <v>865</v>
      </c>
      <c r="D36" s="90" t="s">
        <v>824</v>
      </c>
      <c r="E36" s="91">
        <v>2330.5</v>
      </c>
      <c r="F36" s="92" t="s">
        <v>866</v>
      </c>
    </row>
    <row r="37" spans="1:6" x14ac:dyDescent="0.2">
      <c r="A37" s="88" t="s">
        <v>802</v>
      </c>
      <c r="B37" s="88" t="s">
        <v>864</v>
      </c>
      <c r="C37" s="89" t="s">
        <v>867</v>
      </c>
      <c r="D37" s="90"/>
      <c r="E37" s="91">
        <v>1150</v>
      </c>
      <c r="F37" s="92" t="s">
        <v>866</v>
      </c>
    </row>
    <row r="38" spans="1:6" ht="24" x14ac:dyDescent="0.2">
      <c r="A38" s="88" t="s">
        <v>802</v>
      </c>
      <c r="B38" s="88" t="s">
        <v>864</v>
      </c>
      <c r="C38" s="89" t="s">
        <v>868</v>
      </c>
      <c r="D38" s="90" t="s">
        <v>824</v>
      </c>
      <c r="E38" s="91">
        <v>2330.5</v>
      </c>
      <c r="F38" s="92" t="s">
        <v>866</v>
      </c>
    </row>
    <row r="39" spans="1:6" ht="36" x14ac:dyDescent="0.2">
      <c r="A39" s="88" t="s">
        <v>802</v>
      </c>
      <c r="B39" s="88" t="s">
        <v>864</v>
      </c>
      <c r="C39" s="89" t="s">
        <v>869</v>
      </c>
      <c r="D39" s="90" t="s">
        <v>824</v>
      </c>
      <c r="E39" s="91">
        <v>3009</v>
      </c>
      <c r="F39" s="92" t="s">
        <v>866</v>
      </c>
    </row>
    <row r="40" spans="1:6" ht="36" x14ac:dyDescent="0.2">
      <c r="A40" s="88" t="s">
        <v>802</v>
      </c>
      <c r="B40" s="88" t="s">
        <v>864</v>
      </c>
      <c r="C40" s="89" t="s">
        <v>870</v>
      </c>
      <c r="D40" s="90" t="s">
        <v>824</v>
      </c>
      <c r="E40" s="91">
        <v>1150.5</v>
      </c>
      <c r="F40" s="92" t="s">
        <v>866</v>
      </c>
    </row>
    <row r="41" spans="1:6" ht="36" x14ac:dyDescent="0.2">
      <c r="A41" s="88" t="s">
        <v>802</v>
      </c>
      <c r="B41" s="88" t="s">
        <v>864</v>
      </c>
      <c r="C41" s="89" t="s">
        <v>871</v>
      </c>
      <c r="D41" s="90" t="s">
        <v>824</v>
      </c>
      <c r="E41" s="91">
        <v>1150.5</v>
      </c>
      <c r="F41" s="92" t="s">
        <v>866</v>
      </c>
    </row>
    <row r="42" spans="1:6" ht="24" x14ac:dyDescent="0.2">
      <c r="A42" s="88" t="s">
        <v>802</v>
      </c>
      <c r="B42" s="88" t="s">
        <v>864</v>
      </c>
      <c r="C42" s="89" t="s">
        <v>872</v>
      </c>
      <c r="D42" s="90" t="s">
        <v>824</v>
      </c>
      <c r="E42" s="91">
        <v>1947</v>
      </c>
      <c r="F42" s="92" t="s">
        <v>866</v>
      </c>
    </row>
    <row r="43" spans="1:6" ht="22.5" customHeight="1" x14ac:dyDescent="0.2">
      <c r="A43" s="88" t="s">
        <v>802</v>
      </c>
      <c r="B43" s="88" t="s">
        <v>864</v>
      </c>
      <c r="C43" s="89" t="s">
        <v>873</v>
      </c>
      <c r="D43" s="90" t="s">
        <v>824</v>
      </c>
      <c r="E43" s="91">
        <v>2212.5</v>
      </c>
      <c r="F43" s="92" t="s">
        <v>866</v>
      </c>
    </row>
    <row r="44" spans="1:6" ht="18.95" customHeight="1" x14ac:dyDescent="0.2">
      <c r="A44" s="93" t="s">
        <v>874</v>
      </c>
      <c r="B44" s="93" t="s">
        <v>875</v>
      </c>
      <c r="C44" s="94" t="s">
        <v>876</v>
      </c>
      <c r="D44" s="95" t="s">
        <v>824</v>
      </c>
      <c r="E44" s="96">
        <v>11210</v>
      </c>
      <c r="F44" s="97" t="s">
        <v>877</v>
      </c>
    </row>
    <row r="45" spans="1:6" ht="17.100000000000001" customHeight="1" x14ac:dyDescent="0.2">
      <c r="A45" s="93" t="s">
        <v>874</v>
      </c>
      <c r="B45" s="93" t="s">
        <v>875</v>
      </c>
      <c r="C45" s="94" t="s">
        <v>878</v>
      </c>
      <c r="D45" s="95" t="s">
        <v>824</v>
      </c>
      <c r="E45" s="96">
        <v>15692.82</v>
      </c>
      <c r="F45" s="97" t="s">
        <v>877</v>
      </c>
    </row>
    <row r="46" spans="1:6" x14ac:dyDescent="0.2">
      <c r="A46" s="93" t="s">
        <v>874</v>
      </c>
      <c r="B46" s="93" t="s">
        <v>875</v>
      </c>
      <c r="C46" s="94" t="s">
        <v>879</v>
      </c>
      <c r="D46" s="95" t="s">
        <v>824</v>
      </c>
      <c r="E46" s="96">
        <v>342200</v>
      </c>
      <c r="F46" s="97" t="s">
        <v>877</v>
      </c>
    </row>
    <row r="47" spans="1:6" ht="21" customHeight="1" x14ac:dyDescent="0.2">
      <c r="A47" s="93" t="s">
        <v>874</v>
      </c>
      <c r="B47" s="93" t="s">
        <v>875</v>
      </c>
      <c r="C47" s="94" t="s">
        <v>880</v>
      </c>
      <c r="D47" s="95" t="s">
        <v>824</v>
      </c>
      <c r="E47" s="96">
        <v>6254</v>
      </c>
      <c r="F47" s="97" t="s">
        <v>877</v>
      </c>
    </row>
    <row r="48" spans="1:6" ht="14.1" customHeight="1" x14ac:dyDescent="0.2">
      <c r="A48" s="93" t="s">
        <v>874</v>
      </c>
      <c r="B48" s="93" t="s">
        <v>875</v>
      </c>
      <c r="C48" s="94" t="s">
        <v>881</v>
      </c>
      <c r="D48" s="95" t="s">
        <v>824</v>
      </c>
      <c r="E48" s="96">
        <v>531000</v>
      </c>
      <c r="F48" s="97" t="s">
        <v>877</v>
      </c>
    </row>
    <row r="49" spans="1:6" ht="24" x14ac:dyDescent="0.2">
      <c r="A49" s="93" t="s">
        <v>874</v>
      </c>
      <c r="B49" s="93" t="s">
        <v>875</v>
      </c>
      <c r="C49" s="94" t="s">
        <v>882</v>
      </c>
      <c r="D49" s="95" t="s">
        <v>824</v>
      </c>
      <c r="E49" s="96">
        <v>49794.525000000001</v>
      </c>
      <c r="F49" s="97" t="s">
        <v>877</v>
      </c>
    </row>
    <row r="50" spans="1:6" x14ac:dyDescent="0.2">
      <c r="A50" s="93" t="s">
        <v>874</v>
      </c>
      <c r="B50" s="93" t="s">
        <v>875</v>
      </c>
      <c r="C50" s="94" t="s">
        <v>883</v>
      </c>
      <c r="D50" s="95" t="s">
        <v>824</v>
      </c>
      <c r="E50" s="96">
        <v>275000</v>
      </c>
      <c r="F50" s="97" t="s">
        <v>877</v>
      </c>
    </row>
    <row r="51" spans="1:6" ht="24" x14ac:dyDescent="0.2">
      <c r="A51" s="93" t="s">
        <v>874</v>
      </c>
      <c r="B51" s="93" t="s">
        <v>875</v>
      </c>
      <c r="C51" s="94" t="s">
        <v>884</v>
      </c>
      <c r="D51" s="95" t="s">
        <v>824</v>
      </c>
      <c r="E51" s="96">
        <v>8407.5</v>
      </c>
      <c r="F51" s="97" t="s">
        <v>877</v>
      </c>
    </row>
    <row r="52" spans="1:6" ht="15.95" customHeight="1" x14ac:dyDescent="0.2">
      <c r="A52" s="93" t="s">
        <v>874</v>
      </c>
      <c r="B52" s="93" t="s">
        <v>875</v>
      </c>
      <c r="C52" s="94" t="s">
        <v>885</v>
      </c>
      <c r="D52" s="95" t="s">
        <v>824</v>
      </c>
      <c r="E52" s="96">
        <v>96885.151100000003</v>
      </c>
      <c r="F52" s="97" t="s">
        <v>877</v>
      </c>
    </row>
    <row r="53" spans="1:6" ht="15" customHeight="1" x14ac:dyDescent="0.2">
      <c r="A53" s="93" t="s">
        <v>874</v>
      </c>
      <c r="B53" s="93" t="s">
        <v>875</v>
      </c>
      <c r="C53" s="94" t="s">
        <v>886</v>
      </c>
      <c r="D53" s="95" t="s">
        <v>824</v>
      </c>
      <c r="E53" s="96">
        <v>250160</v>
      </c>
      <c r="F53" s="97" t="s">
        <v>877</v>
      </c>
    </row>
    <row r="54" spans="1:6" ht="24" x14ac:dyDescent="0.2">
      <c r="A54" s="93" t="s">
        <v>874</v>
      </c>
      <c r="B54" s="93" t="s">
        <v>875</v>
      </c>
      <c r="C54" s="94" t="s">
        <v>887</v>
      </c>
      <c r="D54" s="95" t="s">
        <v>824</v>
      </c>
      <c r="E54" s="96">
        <v>2950</v>
      </c>
      <c r="F54" s="97" t="s">
        <v>877</v>
      </c>
    </row>
    <row r="55" spans="1:6" ht="14.1" customHeight="1" x14ac:dyDescent="0.2">
      <c r="A55" s="93" t="s">
        <v>874</v>
      </c>
      <c r="B55" s="93" t="s">
        <v>875</v>
      </c>
      <c r="C55" s="94" t="s">
        <v>888</v>
      </c>
      <c r="D55" s="95" t="s">
        <v>824</v>
      </c>
      <c r="E55" s="96">
        <v>226560</v>
      </c>
      <c r="F55" s="97" t="s">
        <v>877</v>
      </c>
    </row>
    <row r="56" spans="1:6" ht="30.75" customHeight="1" x14ac:dyDescent="0.2">
      <c r="A56" s="93" t="s">
        <v>874</v>
      </c>
      <c r="B56" s="93" t="s">
        <v>875</v>
      </c>
      <c r="C56" s="94" t="s">
        <v>889</v>
      </c>
      <c r="D56" s="95" t="s">
        <v>824</v>
      </c>
      <c r="E56" s="96">
        <v>501500</v>
      </c>
      <c r="F56" s="97" t="s">
        <v>877</v>
      </c>
    </row>
    <row r="57" spans="1:6" ht="15" customHeight="1" x14ac:dyDescent="0.2">
      <c r="A57" s="93" t="s">
        <v>874</v>
      </c>
      <c r="B57" s="93" t="s">
        <v>875</v>
      </c>
      <c r="C57" s="94" t="s">
        <v>890</v>
      </c>
      <c r="D57" s="95" t="s">
        <v>824</v>
      </c>
      <c r="E57" s="96">
        <v>41300</v>
      </c>
      <c r="F57" s="97" t="s">
        <v>877</v>
      </c>
    </row>
    <row r="58" spans="1:6" ht="24" customHeight="1" x14ac:dyDescent="0.2">
      <c r="A58" s="93" t="s">
        <v>874</v>
      </c>
      <c r="B58" s="93" t="s">
        <v>875</v>
      </c>
      <c r="C58" s="94" t="s">
        <v>891</v>
      </c>
      <c r="D58" s="95" t="s">
        <v>824</v>
      </c>
      <c r="E58" s="96">
        <v>49560</v>
      </c>
      <c r="F58" s="97" t="s">
        <v>877</v>
      </c>
    </row>
    <row r="59" spans="1:6" ht="14.1" customHeight="1" x14ac:dyDescent="0.2">
      <c r="A59" s="93" t="s">
        <v>874</v>
      </c>
      <c r="B59" s="93" t="s">
        <v>875</v>
      </c>
      <c r="C59" s="94" t="s">
        <v>892</v>
      </c>
      <c r="D59" s="95" t="s">
        <v>824</v>
      </c>
      <c r="E59" s="96">
        <v>188800</v>
      </c>
      <c r="F59" s="97" t="s">
        <v>877</v>
      </c>
    </row>
    <row r="60" spans="1:6" ht="15" customHeight="1" x14ac:dyDescent="0.2">
      <c r="A60" s="93" t="s">
        <v>874</v>
      </c>
      <c r="B60" s="93" t="s">
        <v>875</v>
      </c>
      <c r="C60" s="94" t="s">
        <v>893</v>
      </c>
      <c r="D60" s="95" t="s">
        <v>824</v>
      </c>
      <c r="E60" s="96">
        <v>27140</v>
      </c>
      <c r="F60" s="97" t="s">
        <v>877</v>
      </c>
    </row>
    <row r="61" spans="1:6" ht="15.95" customHeight="1" x14ac:dyDescent="0.2">
      <c r="A61" s="93" t="s">
        <v>874</v>
      </c>
      <c r="B61" s="93" t="s">
        <v>875</v>
      </c>
      <c r="C61" s="94" t="s">
        <v>894</v>
      </c>
      <c r="D61" s="95" t="s">
        <v>824</v>
      </c>
      <c r="E61" s="96">
        <v>49219.1806</v>
      </c>
      <c r="F61" s="97" t="s">
        <v>877</v>
      </c>
    </row>
    <row r="62" spans="1:6" ht="18.95" customHeight="1" x14ac:dyDescent="0.2">
      <c r="A62" s="93" t="s">
        <v>874</v>
      </c>
      <c r="B62" s="93" t="s">
        <v>875</v>
      </c>
      <c r="C62" s="94" t="s">
        <v>895</v>
      </c>
      <c r="D62" s="95" t="s">
        <v>824</v>
      </c>
      <c r="E62" s="96">
        <v>26137.0707</v>
      </c>
      <c r="F62" s="97" t="s">
        <v>877</v>
      </c>
    </row>
    <row r="63" spans="1:6" ht="20.100000000000001" customHeight="1" x14ac:dyDescent="0.2">
      <c r="A63" s="93" t="s">
        <v>874</v>
      </c>
      <c r="B63" s="93" t="s">
        <v>875</v>
      </c>
      <c r="C63" s="94" t="s">
        <v>896</v>
      </c>
      <c r="D63" s="95" t="s">
        <v>824</v>
      </c>
      <c r="E63" s="96">
        <v>105563.74400000001</v>
      </c>
      <c r="F63" s="97" t="s">
        <v>877</v>
      </c>
    </row>
    <row r="64" spans="1:6" ht="18.95" customHeight="1" x14ac:dyDescent="0.2">
      <c r="A64" s="93" t="s">
        <v>874</v>
      </c>
      <c r="B64" s="93" t="s">
        <v>875</v>
      </c>
      <c r="C64" s="94" t="s">
        <v>897</v>
      </c>
      <c r="D64" s="95" t="s">
        <v>824</v>
      </c>
      <c r="E64" s="96">
        <v>6490</v>
      </c>
      <c r="F64" s="97" t="s">
        <v>877</v>
      </c>
    </row>
    <row r="65" spans="1:6" ht="15" customHeight="1" x14ac:dyDescent="0.2">
      <c r="A65" s="93" t="s">
        <v>874</v>
      </c>
      <c r="B65" s="93" t="s">
        <v>875</v>
      </c>
      <c r="C65" s="94" t="s">
        <v>898</v>
      </c>
      <c r="D65" s="95" t="s">
        <v>824</v>
      </c>
      <c r="E65" s="96">
        <v>30335.3338</v>
      </c>
      <c r="F65" s="97" t="s">
        <v>877</v>
      </c>
    </row>
    <row r="66" spans="1:6" ht="24" x14ac:dyDescent="0.2">
      <c r="A66" s="93" t="s">
        <v>874</v>
      </c>
      <c r="B66" s="93" t="s">
        <v>875</v>
      </c>
      <c r="C66" s="94" t="s">
        <v>899</v>
      </c>
      <c r="D66" s="95" t="s">
        <v>824</v>
      </c>
      <c r="E66" s="96">
        <v>72981.654699999999</v>
      </c>
      <c r="F66" s="97" t="s">
        <v>877</v>
      </c>
    </row>
    <row r="67" spans="1:6" x14ac:dyDescent="0.2">
      <c r="A67" s="93" t="s">
        <v>874</v>
      </c>
      <c r="B67" s="93" t="s">
        <v>875</v>
      </c>
      <c r="C67" s="94" t="s">
        <v>900</v>
      </c>
      <c r="D67" s="95" t="s">
        <v>824</v>
      </c>
      <c r="E67" s="96">
        <v>172048.60250000001</v>
      </c>
      <c r="F67" s="97" t="s">
        <v>877</v>
      </c>
    </row>
    <row r="68" spans="1:6" x14ac:dyDescent="0.2">
      <c r="A68" s="93" t="s">
        <v>874</v>
      </c>
      <c r="B68" s="93" t="s">
        <v>875</v>
      </c>
      <c r="C68" s="94" t="s">
        <v>901</v>
      </c>
      <c r="D68" s="95" t="s">
        <v>824</v>
      </c>
      <c r="E68" s="96">
        <v>104465.4</v>
      </c>
      <c r="F68" s="97" t="s">
        <v>877</v>
      </c>
    </row>
    <row r="69" spans="1:6" x14ac:dyDescent="0.2">
      <c r="A69" s="93" t="s">
        <v>874</v>
      </c>
      <c r="B69" s="93" t="s">
        <v>875</v>
      </c>
      <c r="C69" s="94" t="s">
        <v>902</v>
      </c>
      <c r="D69" s="95" t="s">
        <v>824</v>
      </c>
      <c r="E69" s="96">
        <v>8314.2916999999998</v>
      </c>
      <c r="F69" s="97" t="s">
        <v>877</v>
      </c>
    </row>
    <row r="70" spans="1:6" x14ac:dyDescent="0.2">
      <c r="A70" s="93" t="s">
        <v>874</v>
      </c>
      <c r="B70" s="93" t="s">
        <v>875</v>
      </c>
      <c r="C70" s="94" t="s">
        <v>903</v>
      </c>
      <c r="D70" s="95" t="s">
        <v>824</v>
      </c>
      <c r="E70" s="96">
        <v>198806.39999999999</v>
      </c>
      <c r="F70" s="97" t="s">
        <v>877</v>
      </c>
    </row>
    <row r="71" spans="1:6" x14ac:dyDescent="0.2">
      <c r="A71" s="93" t="s">
        <v>874</v>
      </c>
      <c r="B71" s="93" t="s">
        <v>875</v>
      </c>
      <c r="C71" s="94" t="s">
        <v>904</v>
      </c>
      <c r="D71" s="95" t="s">
        <v>824</v>
      </c>
      <c r="E71" s="96">
        <v>11313.84</v>
      </c>
      <c r="F71" s="97" t="s">
        <v>877</v>
      </c>
    </row>
    <row r="72" spans="1:6" x14ac:dyDescent="0.2">
      <c r="A72" s="93" t="s">
        <v>874</v>
      </c>
      <c r="B72" s="93" t="s">
        <v>875</v>
      </c>
      <c r="C72" s="94" t="s">
        <v>905</v>
      </c>
      <c r="D72" s="95" t="s">
        <v>824</v>
      </c>
      <c r="E72" s="96">
        <v>469017.40850000002</v>
      </c>
      <c r="F72" s="97" t="s">
        <v>877</v>
      </c>
    </row>
    <row r="73" spans="1:6" ht="24" x14ac:dyDescent="0.2">
      <c r="A73" s="93" t="s">
        <v>874</v>
      </c>
      <c r="B73" s="93" t="s">
        <v>875</v>
      </c>
      <c r="C73" s="94" t="s">
        <v>906</v>
      </c>
      <c r="D73" s="95" t="s">
        <v>824</v>
      </c>
      <c r="E73" s="96">
        <v>4501.7</v>
      </c>
      <c r="F73" s="97" t="s">
        <v>877</v>
      </c>
    </row>
    <row r="74" spans="1:6" x14ac:dyDescent="0.2">
      <c r="A74" s="93" t="s">
        <v>874</v>
      </c>
      <c r="B74" s="93" t="s">
        <v>875</v>
      </c>
      <c r="C74" s="94" t="s">
        <v>907</v>
      </c>
      <c r="D74" s="95" t="s">
        <v>824</v>
      </c>
      <c r="E74" s="96">
        <v>161582.93400000001</v>
      </c>
      <c r="F74" s="97" t="s">
        <v>877</v>
      </c>
    </row>
    <row r="75" spans="1:6" ht="24" x14ac:dyDescent="0.2">
      <c r="A75" s="93" t="s">
        <v>874</v>
      </c>
      <c r="B75" s="93" t="s">
        <v>875</v>
      </c>
      <c r="C75" s="94" t="s">
        <v>908</v>
      </c>
      <c r="D75" s="95" t="s">
        <v>824</v>
      </c>
      <c r="E75" s="96">
        <v>344224.6911</v>
      </c>
      <c r="F75" s="97" t="s">
        <v>877</v>
      </c>
    </row>
    <row r="76" spans="1:6" x14ac:dyDescent="0.2">
      <c r="A76" s="93" t="s">
        <v>874</v>
      </c>
      <c r="B76" s="93" t="s">
        <v>875</v>
      </c>
      <c r="C76" s="94" t="s">
        <v>909</v>
      </c>
      <c r="D76" s="95" t="s">
        <v>824</v>
      </c>
      <c r="E76" s="96">
        <v>24151.661800000002</v>
      </c>
      <c r="F76" s="97" t="s">
        <v>877</v>
      </c>
    </row>
    <row r="77" spans="1:6" x14ac:dyDescent="0.2">
      <c r="A77" s="93" t="s">
        <v>874</v>
      </c>
      <c r="B77" s="93" t="s">
        <v>875</v>
      </c>
      <c r="C77" s="94" t="s">
        <v>910</v>
      </c>
      <c r="D77" s="95" t="s">
        <v>824</v>
      </c>
      <c r="E77" s="96">
        <v>12836.04</v>
      </c>
      <c r="F77" s="97" t="s">
        <v>877</v>
      </c>
    </row>
    <row r="78" spans="1:6" ht="24" x14ac:dyDescent="0.2">
      <c r="A78" s="93" t="s">
        <v>874</v>
      </c>
      <c r="B78" s="93" t="s">
        <v>875</v>
      </c>
      <c r="C78" s="94" t="s">
        <v>911</v>
      </c>
      <c r="D78" s="95" t="s">
        <v>824</v>
      </c>
      <c r="E78" s="96">
        <v>45994.842499999999</v>
      </c>
      <c r="F78" s="97" t="s">
        <v>877</v>
      </c>
    </row>
    <row r="79" spans="1:6" x14ac:dyDescent="0.2">
      <c r="A79" s="93" t="s">
        <v>874</v>
      </c>
      <c r="B79" s="93" t="s">
        <v>875</v>
      </c>
      <c r="C79" s="94" t="s">
        <v>912</v>
      </c>
      <c r="D79" s="95" t="s">
        <v>824</v>
      </c>
      <c r="E79" s="96">
        <v>111029.4216</v>
      </c>
      <c r="F79" s="97" t="s">
        <v>877</v>
      </c>
    </row>
    <row r="80" spans="1:6" x14ac:dyDescent="0.2">
      <c r="A80" s="93" t="s">
        <v>874</v>
      </c>
      <c r="B80" s="93" t="s">
        <v>875</v>
      </c>
      <c r="C80" s="94" t="s">
        <v>913</v>
      </c>
      <c r="D80" s="95" t="s">
        <v>824</v>
      </c>
      <c r="E80" s="96">
        <v>1770</v>
      </c>
      <c r="F80" s="97" t="s">
        <v>877</v>
      </c>
    </row>
    <row r="81" spans="1:6" ht="24" x14ac:dyDescent="0.2">
      <c r="A81" s="93" t="s">
        <v>874</v>
      </c>
      <c r="B81" s="93" t="s">
        <v>875</v>
      </c>
      <c r="C81" s="94" t="s">
        <v>914</v>
      </c>
      <c r="D81" s="95" t="s">
        <v>824</v>
      </c>
      <c r="E81" s="96">
        <v>4524.9931999999999</v>
      </c>
      <c r="F81" s="97" t="s">
        <v>877</v>
      </c>
    </row>
    <row r="82" spans="1:6" ht="18.75" customHeight="1" x14ac:dyDescent="0.2">
      <c r="A82" s="93" t="s">
        <v>874</v>
      </c>
      <c r="B82" s="93" t="s">
        <v>875</v>
      </c>
      <c r="C82" s="94" t="s">
        <v>915</v>
      </c>
      <c r="D82" s="95" t="s">
        <v>824</v>
      </c>
      <c r="E82" s="96">
        <v>3299.87</v>
      </c>
      <c r="F82" s="97" t="s">
        <v>877</v>
      </c>
    </row>
    <row r="83" spans="1:6" ht="20.25" customHeight="1" x14ac:dyDescent="0.2">
      <c r="A83" s="93" t="s">
        <v>874</v>
      </c>
      <c r="B83" s="93" t="s">
        <v>875</v>
      </c>
      <c r="C83" s="94" t="s">
        <v>916</v>
      </c>
      <c r="D83" s="95" t="s">
        <v>824</v>
      </c>
      <c r="E83" s="96">
        <v>4242.6899999999996</v>
      </c>
      <c r="F83" s="97" t="s">
        <v>877</v>
      </c>
    </row>
    <row r="84" spans="1:6" ht="21.95" customHeight="1" x14ac:dyDescent="0.2">
      <c r="A84" s="93" t="s">
        <v>874</v>
      </c>
      <c r="B84" s="93" t="s">
        <v>875</v>
      </c>
      <c r="C84" s="94" t="s">
        <v>917</v>
      </c>
      <c r="D84" s="95" t="s">
        <v>824</v>
      </c>
      <c r="E84" s="96">
        <v>11859.991</v>
      </c>
      <c r="F84" s="97" t="s">
        <v>877</v>
      </c>
    </row>
    <row r="85" spans="1:6" ht="18" customHeight="1" x14ac:dyDescent="0.2">
      <c r="A85" s="93" t="s">
        <v>874</v>
      </c>
      <c r="B85" s="93" t="s">
        <v>875</v>
      </c>
      <c r="C85" s="94" t="s">
        <v>918</v>
      </c>
      <c r="D85" s="95" t="s">
        <v>824</v>
      </c>
      <c r="E85" s="96">
        <v>1479.9914000000001</v>
      </c>
      <c r="F85" s="97" t="s">
        <v>877</v>
      </c>
    </row>
    <row r="86" spans="1:6" ht="24" x14ac:dyDescent="0.2">
      <c r="A86" s="93" t="s">
        <v>874</v>
      </c>
      <c r="B86" s="93" t="s">
        <v>875</v>
      </c>
      <c r="C86" s="94" t="s">
        <v>919</v>
      </c>
      <c r="D86" s="95" t="s">
        <v>824</v>
      </c>
      <c r="E86" s="96">
        <v>1999.9938</v>
      </c>
      <c r="F86" s="97" t="s">
        <v>877</v>
      </c>
    </row>
    <row r="87" spans="1:6" ht="24" x14ac:dyDescent="0.2">
      <c r="A87" s="93" t="s">
        <v>874</v>
      </c>
      <c r="B87" s="93" t="s">
        <v>875</v>
      </c>
      <c r="C87" s="94" t="s">
        <v>920</v>
      </c>
      <c r="D87" s="95" t="s">
        <v>824</v>
      </c>
      <c r="E87" s="96">
        <v>6938.4</v>
      </c>
      <c r="F87" s="97" t="s">
        <v>877</v>
      </c>
    </row>
    <row r="88" spans="1:6" x14ac:dyDescent="0.2">
      <c r="A88" s="93" t="s">
        <v>874</v>
      </c>
      <c r="B88" s="93" t="s">
        <v>875</v>
      </c>
      <c r="C88" s="94" t="s">
        <v>921</v>
      </c>
      <c r="D88" s="95" t="s">
        <v>824</v>
      </c>
      <c r="E88" s="96">
        <v>938.18259999999998</v>
      </c>
      <c r="F88" s="97" t="s">
        <v>877</v>
      </c>
    </row>
    <row r="89" spans="1:6" x14ac:dyDescent="0.2">
      <c r="A89" s="93" t="s">
        <v>874</v>
      </c>
      <c r="B89" s="93" t="s">
        <v>875</v>
      </c>
      <c r="C89" s="94" t="s">
        <v>922</v>
      </c>
      <c r="D89" s="95" t="s">
        <v>824</v>
      </c>
      <c r="E89" s="96">
        <v>3519.94</v>
      </c>
      <c r="F89" s="97" t="s">
        <v>877</v>
      </c>
    </row>
    <row r="90" spans="1:6" ht="20.100000000000001" customHeight="1" x14ac:dyDescent="0.2">
      <c r="A90" s="93" t="s">
        <v>874</v>
      </c>
      <c r="B90" s="93" t="s">
        <v>875</v>
      </c>
      <c r="C90" s="94" t="s">
        <v>923</v>
      </c>
      <c r="D90" s="95" t="s">
        <v>824</v>
      </c>
      <c r="E90" s="96">
        <v>9</v>
      </c>
      <c r="F90" s="97" t="s">
        <v>877</v>
      </c>
    </row>
    <row r="91" spans="1:6" ht="20.100000000000001" customHeight="1" x14ac:dyDescent="0.2">
      <c r="A91" s="93" t="s">
        <v>874</v>
      </c>
      <c r="B91" s="93" t="s">
        <v>875</v>
      </c>
      <c r="C91" s="94" t="s">
        <v>924</v>
      </c>
      <c r="D91" s="95" t="s">
        <v>824</v>
      </c>
      <c r="E91" s="96">
        <v>63229.120000000003</v>
      </c>
      <c r="F91" s="97" t="s">
        <v>877</v>
      </c>
    </row>
    <row r="92" spans="1:6" ht="24.75" customHeight="1" x14ac:dyDescent="0.2">
      <c r="A92" s="93" t="s">
        <v>874</v>
      </c>
      <c r="B92" s="93" t="s">
        <v>875</v>
      </c>
      <c r="C92" s="94" t="s">
        <v>925</v>
      </c>
      <c r="D92" s="95" t="s">
        <v>824</v>
      </c>
      <c r="E92" s="96">
        <v>475540</v>
      </c>
      <c r="F92" s="97" t="s">
        <v>877</v>
      </c>
    </row>
    <row r="93" spans="1:6" x14ac:dyDescent="0.2">
      <c r="A93" s="93" t="s">
        <v>874</v>
      </c>
      <c r="B93" s="93" t="s">
        <v>875</v>
      </c>
      <c r="C93" s="94" t="s">
        <v>926</v>
      </c>
      <c r="D93" s="95" t="s">
        <v>824</v>
      </c>
      <c r="E93" s="96">
        <v>490481.16</v>
      </c>
      <c r="F93" s="97" t="s">
        <v>877</v>
      </c>
    </row>
    <row r="94" spans="1:6" ht="24" x14ac:dyDescent="0.2">
      <c r="A94" s="93" t="s">
        <v>874</v>
      </c>
      <c r="B94" s="93" t="s">
        <v>875</v>
      </c>
      <c r="C94" s="94" t="s">
        <v>927</v>
      </c>
      <c r="D94" s="95" t="s">
        <v>824</v>
      </c>
      <c r="E94" s="96">
        <v>74340</v>
      </c>
      <c r="F94" s="97" t="s">
        <v>877</v>
      </c>
    </row>
    <row r="95" spans="1:6" ht="15" customHeight="1" x14ac:dyDescent="0.2">
      <c r="A95" s="93" t="s">
        <v>874</v>
      </c>
      <c r="B95" s="93" t="s">
        <v>875</v>
      </c>
      <c r="C95" s="94" t="s">
        <v>928</v>
      </c>
      <c r="D95" s="95" t="s">
        <v>824</v>
      </c>
      <c r="E95" s="96">
        <v>40101.792600000001</v>
      </c>
      <c r="F95" s="97" t="s">
        <v>877</v>
      </c>
    </row>
    <row r="96" spans="1:6" ht="14.1" customHeight="1" x14ac:dyDescent="0.2">
      <c r="A96" s="93" t="s">
        <v>874</v>
      </c>
      <c r="B96" s="93" t="s">
        <v>875</v>
      </c>
      <c r="C96" s="94" t="s">
        <v>929</v>
      </c>
      <c r="D96" s="95" t="s">
        <v>824</v>
      </c>
      <c r="E96" s="96">
        <v>386697.033</v>
      </c>
      <c r="F96" s="97" t="s">
        <v>877</v>
      </c>
    </row>
    <row r="97" spans="1:6" x14ac:dyDescent="0.2">
      <c r="A97" s="93" t="s">
        <v>874</v>
      </c>
      <c r="B97" s="93" t="s">
        <v>875</v>
      </c>
      <c r="C97" s="94" t="s">
        <v>930</v>
      </c>
      <c r="D97" s="95" t="s">
        <v>824</v>
      </c>
      <c r="E97" s="96">
        <v>142177.25599999999</v>
      </c>
      <c r="F97" s="97" t="s">
        <v>877</v>
      </c>
    </row>
    <row r="98" spans="1:6" x14ac:dyDescent="0.2">
      <c r="A98" s="93" t="s">
        <v>874</v>
      </c>
      <c r="B98" s="93" t="s">
        <v>875</v>
      </c>
      <c r="C98" s="94" t="s">
        <v>931</v>
      </c>
      <c r="D98" s="95" t="s">
        <v>824</v>
      </c>
      <c r="E98" s="96">
        <v>26868.6</v>
      </c>
      <c r="F98" s="97" t="s">
        <v>877</v>
      </c>
    </row>
    <row r="99" spans="1:6" ht="24" x14ac:dyDescent="0.2">
      <c r="A99" s="93" t="s">
        <v>874</v>
      </c>
      <c r="B99" s="93" t="s">
        <v>875</v>
      </c>
      <c r="C99" s="94" t="s">
        <v>932</v>
      </c>
      <c r="D99" s="95" t="s">
        <v>824</v>
      </c>
      <c r="E99" s="96">
        <v>1897493.1</v>
      </c>
      <c r="F99" s="97" t="s">
        <v>877</v>
      </c>
    </row>
    <row r="100" spans="1:6" x14ac:dyDescent="0.2">
      <c r="A100" s="93" t="s">
        <v>874</v>
      </c>
      <c r="B100" s="93" t="s">
        <v>875</v>
      </c>
      <c r="C100" s="94" t="s">
        <v>933</v>
      </c>
      <c r="D100" s="95" t="s">
        <v>824</v>
      </c>
      <c r="E100" s="96">
        <v>232041.1</v>
      </c>
      <c r="F100" s="97" t="s">
        <v>877</v>
      </c>
    </row>
    <row r="101" spans="1:6" ht="24" x14ac:dyDescent="0.2">
      <c r="A101" s="93" t="s">
        <v>874</v>
      </c>
      <c r="B101" s="93" t="s">
        <v>875</v>
      </c>
      <c r="C101" s="94" t="s">
        <v>934</v>
      </c>
      <c r="D101" s="95" t="s">
        <v>824</v>
      </c>
      <c r="E101" s="96">
        <v>34703.800000000003</v>
      </c>
      <c r="F101" s="97" t="s">
        <v>877</v>
      </c>
    </row>
    <row r="102" spans="1:6" ht="24" x14ac:dyDescent="0.2">
      <c r="A102" s="93" t="s">
        <v>874</v>
      </c>
      <c r="B102" s="93" t="s">
        <v>875</v>
      </c>
      <c r="C102" s="94" t="s">
        <v>935</v>
      </c>
      <c r="D102" s="95" t="s">
        <v>824</v>
      </c>
      <c r="E102" s="96">
        <v>8903.1</v>
      </c>
      <c r="F102" s="97" t="s">
        <v>877</v>
      </c>
    </row>
    <row r="103" spans="1:6" ht="15.95" customHeight="1" x14ac:dyDescent="0.2">
      <c r="A103" s="93" t="s">
        <v>874</v>
      </c>
      <c r="B103" s="93" t="s">
        <v>875</v>
      </c>
      <c r="C103" s="94" t="s">
        <v>936</v>
      </c>
      <c r="D103" s="95" t="s">
        <v>824</v>
      </c>
      <c r="E103" s="96">
        <v>130316.25</v>
      </c>
      <c r="F103" s="94" t="s">
        <v>877</v>
      </c>
    </row>
    <row r="104" spans="1:6" x14ac:dyDescent="0.2">
      <c r="A104" s="93" t="s">
        <v>874</v>
      </c>
      <c r="B104" s="93" t="s">
        <v>875</v>
      </c>
      <c r="C104" s="94" t="s">
        <v>937</v>
      </c>
      <c r="D104" s="95" t="s">
        <v>824</v>
      </c>
      <c r="E104" s="96">
        <v>22139.75</v>
      </c>
      <c r="F104" s="97" t="s">
        <v>877</v>
      </c>
    </row>
    <row r="105" spans="1:6" ht="24" x14ac:dyDescent="0.2">
      <c r="A105" s="93" t="s">
        <v>874</v>
      </c>
      <c r="B105" s="93" t="s">
        <v>875</v>
      </c>
      <c r="C105" s="94" t="s">
        <v>938</v>
      </c>
      <c r="D105" s="95" t="s">
        <v>824</v>
      </c>
      <c r="E105" s="96">
        <v>62932.232000000004</v>
      </c>
      <c r="F105" s="97" t="s">
        <v>877</v>
      </c>
    </row>
    <row r="106" spans="1:6" ht="24" x14ac:dyDescent="0.2">
      <c r="A106" s="93" t="s">
        <v>874</v>
      </c>
      <c r="B106" s="93" t="s">
        <v>875</v>
      </c>
      <c r="C106" s="94" t="s">
        <v>939</v>
      </c>
      <c r="D106" s="95" t="s">
        <v>824</v>
      </c>
      <c r="E106" s="96">
        <v>62932.232199999999</v>
      </c>
      <c r="F106" s="97" t="s">
        <v>877</v>
      </c>
    </row>
    <row r="107" spans="1:6" ht="24" x14ac:dyDescent="0.2">
      <c r="A107" s="93" t="s">
        <v>874</v>
      </c>
      <c r="B107" s="93" t="s">
        <v>875</v>
      </c>
      <c r="C107" s="94" t="s">
        <v>940</v>
      </c>
      <c r="D107" s="95" t="s">
        <v>824</v>
      </c>
      <c r="E107" s="96">
        <v>57230</v>
      </c>
      <c r="F107" s="97" t="s">
        <v>877</v>
      </c>
    </row>
    <row r="108" spans="1:6" x14ac:dyDescent="0.2">
      <c r="A108" s="93" t="s">
        <v>874</v>
      </c>
      <c r="B108" s="93" t="s">
        <v>875</v>
      </c>
      <c r="C108" s="94" t="s">
        <v>941</v>
      </c>
      <c r="D108" s="95" t="s">
        <v>824</v>
      </c>
      <c r="E108" s="96">
        <v>2549.9917</v>
      </c>
      <c r="F108" s="97" t="s">
        <v>877</v>
      </c>
    </row>
    <row r="109" spans="1:6" x14ac:dyDescent="0.2">
      <c r="A109" s="93" t="s">
        <v>874</v>
      </c>
      <c r="B109" s="93" t="s">
        <v>875</v>
      </c>
      <c r="C109" s="94" t="s">
        <v>942</v>
      </c>
      <c r="D109" s="95" t="s">
        <v>824</v>
      </c>
      <c r="E109" s="96">
        <v>13999.992</v>
      </c>
      <c r="F109" s="97" t="s">
        <v>877</v>
      </c>
    </row>
    <row r="110" spans="1:6" x14ac:dyDescent="0.2">
      <c r="A110" s="93" t="s">
        <v>874</v>
      </c>
      <c r="B110" s="93" t="s">
        <v>875</v>
      </c>
      <c r="C110" s="94" t="s">
        <v>943</v>
      </c>
      <c r="D110" s="95" t="s">
        <v>824</v>
      </c>
      <c r="E110" s="96">
        <v>19383.86</v>
      </c>
      <c r="F110" s="97" t="s">
        <v>877</v>
      </c>
    </row>
    <row r="111" spans="1:6" x14ac:dyDescent="0.2">
      <c r="A111" s="93" t="s">
        <v>874</v>
      </c>
      <c r="B111" s="93" t="s">
        <v>875</v>
      </c>
      <c r="C111" s="94" t="s">
        <v>944</v>
      </c>
      <c r="D111" s="95" t="s">
        <v>824</v>
      </c>
      <c r="E111" s="96">
        <v>250971.84</v>
      </c>
      <c r="F111" s="97" t="s">
        <v>877</v>
      </c>
    </row>
    <row r="112" spans="1:6" x14ac:dyDescent="0.2">
      <c r="A112" s="93" t="s">
        <v>874</v>
      </c>
      <c r="B112" s="93" t="s">
        <v>875</v>
      </c>
      <c r="C112" s="94" t="s">
        <v>945</v>
      </c>
      <c r="D112" s="95" t="s">
        <v>824</v>
      </c>
      <c r="E112" s="96">
        <v>257712</v>
      </c>
      <c r="F112" s="97" t="s">
        <v>877</v>
      </c>
    </row>
    <row r="113" spans="1:6" x14ac:dyDescent="0.2">
      <c r="A113" s="93" t="s">
        <v>874</v>
      </c>
      <c r="B113" s="93" t="s">
        <v>875</v>
      </c>
      <c r="C113" s="94" t="s">
        <v>946</v>
      </c>
      <c r="D113" s="95" t="s">
        <v>824</v>
      </c>
      <c r="E113" s="96">
        <v>3613.16</v>
      </c>
      <c r="F113" s="97" t="s">
        <v>877</v>
      </c>
    </row>
    <row r="114" spans="1:6" x14ac:dyDescent="0.2">
      <c r="A114" s="93" t="s">
        <v>874</v>
      </c>
      <c r="B114" s="93" t="s">
        <v>875</v>
      </c>
      <c r="C114" s="94" t="s">
        <v>947</v>
      </c>
      <c r="D114" s="95" t="s">
        <v>824</v>
      </c>
      <c r="E114" s="96">
        <v>34202.300000000003</v>
      </c>
      <c r="F114" s="97" t="s">
        <v>877</v>
      </c>
    </row>
    <row r="115" spans="1:6" x14ac:dyDescent="0.2">
      <c r="A115" s="93" t="s">
        <v>874</v>
      </c>
      <c r="B115" s="93" t="s">
        <v>875</v>
      </c>
      <c r="C115" s="94" t="s">
        <v>948</v>
      </c>
      <c r="D115" s="95" t="s">
        <v>824</v>
      </c>
      <c r="E115" s="96">
        <v>30336.03</v>
      </c>
      <c r="F115" s="97" t="s">
        <v>877</v>
      </c>
    </row>
    <row r="116" spans="1:6" x14ac:dyDescent="0.2">
      <c r="A116" s="93" t="s">
        <v>874</v>
      </c>
      <c r="B116" s="93" t="s">
        <v>875</v>
      </c>
      <c r="C116" s="94" t="s">
        <v>949</v>
      </c>
      <c r="D116" s="95" t="s">
        <v>824</v>
      </c>
      <c r="E116" s="96">
        <v>1250.8</v>
      </c>
      <c r="F116" s="97" t="s">
        <v>877</v>
      </c>
    </row>
    <row r="117" spans="1:6" x14ac:dyDescent="0.2">
      <c r="A117" s="93" t="s">
        <v>874</v>
      </c>
      <c r="B117" s="93" t="s">
        <v>875</v>
      </c>
      <c r="C117" s="94" t="s">
        <v>950</v>
      </c>
      <c r="D117" s="95" t="s">
        <v>824</v>
      </c>
      <c r="E117" s="96">
        <v>1250.8</v>
      </c>
      <c r="F117" s="97" t="s">
        <v>877</v>
      </c>
    </row>
    <row r="118" spans="1:6" x14ac:dyDescent="0.2">
      <c r="A118" s="93" t="s">
        <v>874</v>
      </c>
      <c r="B118" s="93" t="s">
        <v>875</v>
      </c>
      <c r="C118" s="94" t="s">
        <v>951</v>
      </c>
      <c r="D118" s="95" t="s">
        <v>824</v>
      </c>
      <c r="E118" s="96">
        <v>1250.8</v>
      </c>
      <c r="F118" s="97" t="s">
        <v>877</v>
      </c>
    </row>
    <row r="119" spans="1:6" x14ac:dyDescent="0.2">
      <c r="A119" s="93" t="s">
        <v>874</v>
      </c>
      <c r="B119" s="93" t="s">
        <v>875</v>
      </c>
      <c r="C119" s="94" t="s">
        <v>952</v>
      </c>
      <c r="D119" s="95" t="s">
        <v>824</v>
      </c>
      <c r="E119" s="96">
        <v>21240</v>
      </c>
      <c r="F119" s="97" t="s">
        <v>877</v>
      </c>
    </row>
    <row r="120" spans="1:6" x14ac:dyDescent="0.2">
      <c r="A120" s="93" t="s">
        <v>874</v>
      </c>
      <c r="B120" s="93" t="s">
        <v>875</v>
      </c>
      <c r="C120" s="94" t="s">
        <v>953</v>
      </c>
      <c r="D120" s="95" t="s">
        <v>824</v>
      </c>
      <c r="E120" s="96">
        <v>43960.9</v>
      </c>
      <c r="F120" s="97" t="s">
        <v>877</v>
      </c>
    </row>
    <row r="121" spans="1:6" x14ac:dyDescent="0.2">
      <c r="A121" s="93" t="s">
        <v>874</v>
      </c>
      <c r="B121" s="93" t="s">
        <v>875</v>
      </c>
      <c r="C121" s="94" t="s">
        <v>954</v>
      </c>
      <c r="D121" s="95" t="s">
        <v>824</v>
      </c>
      <c r="E121" s="96">
        <v>13749.996999999999</v>
      </c>
      <c r="F121" s="97" t="s">
        <v>877</v>
      </c>
    </row>
    <row r="122" spans="1:6" x14ac:dyDescent="0.2">
      <c r="A122" s="93" t="s">
        <v>874</v>
      </c>
      <c r="B122" s="93" t="s">
        <v>875</v>
      </c>
      <c r="C122" s="94" t="s">
        <v>955</v>
      </c>
      <c r="D122" s="95" t="s">
        <v>824</v>
      </c>
      <c r="E122" s="96">
        <v>13570</v>
      </c>
      <c r="F122" s="97" t="s">
        <v>877</v>
      </c>
    </row>
    <row r="123" spans="1:6" x14ac:dyDescent="0.2">
      <c r="A123" s="93" t="s">
        <v>874</v>
      </c>
      <c r="B123" s="93" t="s">
        <v>875</v>
      </c>
      <c r="C123" s="94" t="s">
        <v>956</v>
      </c>
      <c r="D123" s="95" t="s">
        <v>824</v>
      </c>
      <c r="E123" s="96">
        <v>4284.71</v>
      </c>
      <c r="F123" s="97" t="s">
        <v>877</v>
      </c>
    </row>
    <row r="124" spans="1:6" x14ac:dyDescent="0.2">
      <c r="A124" s="93" t="s">
        <v>874</v>
      </c>
      <c r="B124" s="93" t="s">
        <v>875</v>
      </c>
      <c r="C124" s="94" t="s">
        <v>957</v>
      </c>
      <c r="D124" s="95" t="s">
        <v>824</v>
      </c>
      <c r="E124" s="96">
        <v>5726.64</v>
      </c>
      <c r="F124" s="97" t="s">
        <v>877</v>
      </c>
    </row>
    <row r="125" spans="1:6" x14ac:dyDescent="0.2">
      <c r="A125" s="93" t="s">
        <v>874</v>
      </c>
      <c r="B125" s="93" t="s">
        <v>875</v>
      </c>
      <c r="C125" s="94" t="s">
        <v>958</v>
      </c>
      <c r="D125" s="95" t="s">
        <v>824</v>
      </c>
      <c r="E125" s="96">
        <v>20650</v>
      </c>
      <c r="F125" s="97" t="s">
        <v>877</v>
      </c>
    </row>
    <row r="126" spans="1:6" ht="12.95" customHeight="1" x14ac:dyDescent="0.2">
      <c r="A126" s="93" t="s">
        <v>874</v>
      </c>
      <c r="B126" s="93" t="s">
        <v>875</v>
      </c>
      <c r="C126" s="94" t="s">
        <v>959</v>
      </c>
      <c r="D126" s="95" t="s">
        <v>824</v>
      </c>
      <c r="E126" s="96">
        <v>575000.01</v>
      </c>
      <c r="F126" s="97" t="s">
        <v>877</v>
      </c>
    </row>
    <row r="127" spans="1:6" ht="24" x14ac:dyDescent="0.2">
      <c r="A127" s="93" t="s">
        <v>874</v>
      </c>
      <c r="B127" s="93" t="s">
        <v>875</v>
      </c>
      <c r="C127" s="94" t="s">
        <v>960</v>
      </c>
      <c r="D127" s="95" t="s">
        <v>824</v>
      </c>
      <c r="E127" s="96">
        <v>2542900</v>
      </c>
      <c r="F127" s="97" t="s">
        <v>877</v>
      </c>
    </row>
    <row r="128" spans="1:6" x14ac:dyDescent="0.2">
      <c r="A128" s="93" t="s">
        <v>874</v>
      </c>
      <c r="B128" s="93" t="s">
        <v>875</v>
      </c>
      <c r="C128" s="94" t="s">
        <v>961</v>
      </c>
      <c r="D128" s="95" t="s">
        <v>824</v>
      </c>
      <c r="E128" s="96">
        <v>172556.12</v>
      </c>
      <c r="F128" s="97" t="s">
        <v>877</v>
      </c>
    </row>
    <row r="129" spans="1:6" ht="24" x14ac:dyDescent="0.2">
      <c r="A129" s="93" t="s">
        <v>874</v>
      </c>
      <c r="B129" s="93" t="s">
        <v>875</v>
      </c>
      <c r="C129" s="94" t="s">
        <v>962</v>
      </c>
      <c r="D129" s="95" t="s">
        <v>824</v>
      </c>
      <c r="E129" s="96">
        <v>44250</v>
      </c>
      <c r="F129" s="97" t="s">
        <v>877</v>
      </c>
    </row>
    <row r="130" spans="1:6" x14ac:dyDescent="0.2">
      <c r="A130" s="93" t="s">
        <v>874</v>
      </c>
      <c r="B130" s="93" t="s">
        <v>875</v>
      </c>
      <c r="C130" s="94" t="s">
        <v>963</v>
      </c>
      <c r="D130" s="95" t="s">
        <v>824</v>
      </c>
      <c r="E130" s="96">
        <v>719492.56279999996</v>
      </c>
      <c r="F130" s="97" t="s">
        <v>877</v>
      </c>
    </row>
    <row r="131" spans="1:6" x14ac:dyDescent="0.2">
      <c r="A131" s="93" t="s">
        <v>874</v>
      </c>
      <c r="B131" s="93" t="s">
        <v>875</v>
      </c>
      <c r="C131" s="94" t="s">
        <v>964</v>
      </c>
      <c r="D131" s="95" t="s">
        <v>824</v>
      </c>
      <c r="E131" s="96">
        <v>816192.43</v>
      </c>
      <c r="F131" s="97" t="s">
        <v>877</v>
      </c>
    </row>
    <row r="132" spans="1:6" x14ac:dyDescent="0.2">
      <c r="A132" s="98" t="s">
        <v>965</v>
      </c>
      <c r="B132" s="98" t="s">
        <v>966</v>
      </c>
      <c r="C132" s="99" t="s">
        <v>967</v>
      </c>
      <c r="D132" s="100" t="s">
        <v>824</v>
      </c>
      <c r="E132" s="101">
        <v>36954.32</v>
      </c>
      <c r="F132" s="102" t="s">
        <v>968</v>
      </c>
    </row>
    <row r="133" spans="1:6" ht="14.1" customHeight="1" x14ac:dyDescent="0.2">
      <c r="A133" s="98" t="s">
        <v>965</v>
      </c>
      <c r="B133" s="98" t="s">
        <v>966</v>
      </c>
      <c r="C133" s="99" t="s">
        <v>969</v>
      </c>
      <c r="D133" s="100" t="s">
        <v>824</v>
      </c>
      <c r="E133" s="101">
        <v>3776</v>
      </c>
      <c r="F133" s="102" t="s">
        <v>968</v>
      </c>
    </row>
    <row r="134" spans="1:6" ht="15.95" customHeight="1" x14ac:dyDescent="0.2">
      <c r="A134" s="98" t="s">
        <v>965</v>
      </c>
      <c r="B134" s="98" t="s">
        <v>966</v>
      </c>
      <c r="C134" s="99" t="s">
        <v>970</v>
      </c>
      <c r="D134" s="100" t="s">
        <v>824</v>
      </c>
      <c r="E134" s="101">
        <v>12390</v>
      </c>
      <c r="F134" s="102" t="s">
        <v>968</v>
      </c>
    </row>
    <row r="135" spans="1:6" ht="15" customHeight="1" x14ac:dyDescent="0.2">
      <c r="A135" s="98" t="s">
        <v>965</v>
      </c>
      <c r="B135" s="98" t="s">
        <v>966</v>
      </c>
      <c r="C135" s="99" t="s">
        <v>971</v>
      </c>
      <c r="D135" s="100" t="s">
        <v>824</v>
      </c>
      <c r="E135" s="101">
        <v>6293.7049999999999</v>
      </c>
      <c r="F135" s="102" t="s">
        <v>968</v>
      </c>
    </row>
    <row r="136" spans="1:6" ht="14.1" customHeight="1" x14ac:dyDescent="0.2">
      <c r="A136" s="98" t="s">
        <v>965</v>
      </c>
      <c r="B136" s="98" t="s">
        <v>966</v>
      </c>
      <c r="C136" s="99" t="s">
        <v>972</v>
      </c>
      <c r="D136" s="100" t="s">
        <v>824</v>
      </c>
      <c r="E136" s="101">
        <v>27200</v>
      </c>
      <c r="F136" s="102" t="s">
        <v>968</v>
      </c>
    </row>
    <row r="137" spans="1:6" ht="24" x14ac:dyDescent="0.2">
      <c r="A137" s="103" t="s">
        <v>973</v>
      </c>
      <c r="B137" s="103" t="s">
        <v>974</v>
      </c>
      <c r="C137" s="104" t="s">
        <v>975</v>
      </c>
      <c r="D137" s="105" t="s">
        <v>824</v>
      </c>
      <c r="E137" s="106">
        <v>109504</v>
      </c>
      <c r="F137" s="107" t="s">
        <v>976</v>
      </c>
    </row>
    <row r="138" spans="1:6" ht="24" x14ac:dyDescent="0.2">
      <c r="A138" s="103" t="s">
        <v>973</v>
      </c>
      <c r="B138" s="103" t="s">
        <v>974</v>
      </c>
      <c r="C138" s="104" t="s">
        <v>977</v>
      </c>
      <c r="D138" s="105" t="s">
        <v>824</v>
      </c>
      <c r="E138" s="106">
        <v>5723</v>
      </c>
      <c r="F138" s="107" t="s">
        <v>976</v>
      </c>
    </row>
    <row r="139" spans="1:6" ht="24" x14ac:dyDescent="0.2">
      <c r="A139" s="68" t="s">
        <v>978</v>
      </c>
      <c r="B139" s="68" t="s">
        <v>979</v>
      </c>
      <c r="C139" s="69" t="s">
        <v>980</v>
      </c>
      <c r="D139" s="70" t="s">
        <v>824</v>
      </c>
      <c r="E139" s="71">
        <v>6200</v>
      </c>
      <c r="F139" s="108" t="s">
        <v>981</v>
      </c>
    </row>
    <row r="140" spans="1:6" ht="36" x14ac:dyDescent="0.2">
      <c r="A140" s="68" t="s">
        <v>978</v>
      </c>
      <c r="B140" s="68" t="s">
        <v>979</v>
      </c>
      <c r="C140" s="69" t="s">
        <v>982</v>
      </c>
      <c r="D140" s="70" t="s">
        <v>824</v>
      </c>
      <c r="E140" s="71">
        <v>86568.53</v>
      </c>
      <c r="F140" s="108" t="s">
        <v>981</v>
      </c>
    </row>
    <row r="141" spans="1:6" ht="36" x14ac:dyDescent="0.2">
      <c r="A141" s="68" t="s">
        <v>978</v>
      </c>
      <c r="B141" s="68" t="s">
        <v>979</v>
      </c>
      <c r="C141" s="69" t="s">
        <v>983</v>
      </c>
      <c r="D141" s="70" t="s">
        <v>824</v>
      </c>
      <c r="E141" s="71">
        <v>100917.38</v>
      </c>
      <c r="F141" s="108" t="s">
        <v>981</v>
      </c>
    </row>
    <row r="142" spans="1:6" ht="15.95" customHeight="1" x14ac:dyDescent="0.2">
      <c r="A142" s="109" t="s">
        <v>747</v>
      </c>
      <c r="B142" s="109" t="s">
        <v>984</v>
      </c>
      <c r="C142" s="110" t="s">
        <v>985</v>
      </c>
      <c r="D142" s="111" t="s">
        <v>824</v>
      </c>
      <c r="E142" s="112">
        <v>1000</v>
      </c>
      <c r="F142" s="113" t="s">
        <v>986</v>
      </c>
    </row>
    <row r="143" spans="1:6" x14ac:dyDescent="0.2">
      <c r="A143" s="109" t="s">
        <v>747</v>
      </c>
      <c r="B143" s="109" t="s">
        <v>984</v>
      </c>
      <c r="C143" s="110" t="s">
        <v>987</v>
      </c>
      <c r="D143" s="111" t="s">
        <v>824</v>
      </c>
      <c r="E143" s="112">
        <v>200</v>
      </c>
      <c r="F143" s="113" t="s">
        <v>986</v>
      </c>
    </row>
    <row r="144" spans="1:6" ht="18" customHeight="1" x14ac:dyDescent="0.2">
      <c r="A144" s="109" t="s">
        <v>747</v>
      </c>
      <c r="B144" s="109" t="s">
        <v>984</v>
      </c>
      <c r="C144" s="110" t="s">
        <v>988</v>
      </c>
      <c r="D144" s="111" t="s">
        <v>824</v>
      </c>
      <c r="E144" s="112">
        <v>500</v>
      </c>
      <c r="F144" s="113" t="s">
        <v>986</v>
      </c>
    </row>
    <row r="145" spans="1:6" ht="17.25" customHeight="1" x14ac:dyDescent="0.2">
      <c r="A145" s="109" t="s">
        <v>747</v>
      </c>
      <c r="B145" s="109" t="s">
        <v>984</v>
      </c>
      <c r="C145" s="110" t="s">
        <v>989</v>
      </c>
      <c r="D145" s="111" t="s">
        <v>990</v>
      </c>
      <c r="E145" s="112">
        <v>197</v>
      </c>
      <c r="F145" s="114" t="s">
        <v>991</v>
      </c>
    </row>
    <row r="146" spans="1:6" x14ac:dyDescent="0.2">
      <c r="A146" s="109" t="s">
        <v>747</v>
      </c>
      <c r="B146" s="109" t="s">
        <v>984</v>
      </c>
      <c r="C146" s="110" t="s">
        <v>992</v>
      </c>
      <c r="D146" s="111" t="s">
        <v>990</v>
      </c>
      <c r="E146" s="112">
        <v>181</v>
      </c>
      <c r="F146" s="114" t="s">
        <v>991</v>
      </c>
    </row>
    <row r="147" spans="1:6" x14ac:dyDescent="0.2">
      <c r="A147" s="109" t="s">
        <v>747</v>
      </c>
      <c r="B147" s="109" t="s">
        <v>984</v>
      </c>
      <c r="C147" s="110" t="s">
        <v>993</v>
      </c>
      <c r="D147" s="111" t="s">
        <v>990</v>
      </c>
      <c r="E147" s="112">
        <v>251</v>
      </c>
      <c r="F147" s="113" t="s">
        <v>991</v>
      </c>
    </row>
    <row r="148" spans="1:6" x14ac:dyDescent="0.2">
      <c r="A148" s="109" t="s">
        <v>747</v>
      </c>
      <c r="B148" s="109" t="s">
        <v>984</v>
      </c>
      <c r="C148" s="110" t="s">
        <v>994</v>
      </c>
      <c r="D148" s="111" t="s">
        <v>990</v>
      </c>
      <c r="E148" s="112">
        <v>230</v>
      </c>
      <c r="F148" s="114" t="s">
        <v>991</v>
      </c>
    </row>
    <row r="149" spans="1:6" x14ac:dyDescent="0.2">
      <c r="A149" s="109" t="s">
        <v>747</v>
      </c>
      <c r="B149" s="109" t="s">
        <v>984</v>
      </c>
      <c r="C149" s="110" t="s">
        <v>995</v>
      </c>
      <c r="D149" s="111" t="s">
        <v>990</v>
      </c>
      <c r="E149" s="112">
        <v>110</v>
      </c>
      <c r="F149" s="113" t="s">
        <v>991</v>
      </c>
    </row>
    <row r="150" spans="1:6" x14ac:dyDescent="0.2">
      <c r="A150" s="68" t="s">
        <v>739</v>
      </c>
      <c r="B150" s="68" t="s">
        <v>996</v>
      </c>
      <c r="C150" s="69" t="s">
        <v>997</v>
      </c>
      <c r="D150" s="70" t="s">
        <v>998</v>
      </c>
      <c r="E150" s="71">
        <v>28.32</v>
      </c>
      <c r="F150" s="108" t="s">
        <v>999</v>
      </c>
    </row>
    <row r="151" spans="1:6" ht="24" x14ac:dyDescent="0.2">
      <c r="A151" s="68" t="s">
        <v>739</v>
      </c>
      <c r="B151" s="68" t="s">
        <v>996</v>
      </c>
      <c r="C151" s="69" t="s">
        <v>1000</v>
      </c>
      <c r="D151" s="70" t="s">
        <v>824</v>
      </c>
      <c r="E151" s="71">
        <v>8500</v>
      </c>
      <c r="F151" s="108" t="s">
        <v>999</v>
      </c>
    </row>
    <row r="152" spans="1:6" x14ac:dyDescent="0.2">
      <c r="A152" s="68" t="s">
        <v>739</v>
      </c>
      <c r="B152" s="68" t="s">
        <v>996</v>
      </c>
      <c r="C152" s="69" t="s">
        <v>1001</v>
      </c>
      <c r="D152" s="70" t="s">
        <v>824</v>
      </c>
      <c r="E152" s="71">
        <v>81.171999999999997</v>
      </c>
      <c r="F152" s="108" t="s">
        <v>999</v>
      </c>
    </row>
    <row r="153" spans="1:6" x14ac:dyDescent="0.2">
      <c r="A153" s="68" t="s">
        <v>739</v>
      </c>
      <c r="B153" s="68" t="s">
        <v>996</v>
      </c>
      <c r="C153" s="69" t="s">
        <v>1002</v>
      </c>
      <c r="D153" s="70" t="s">
        <v>824</v>
      </c>
      <c r="E153" s="71">
        <v>103.3567</v>
      </c>
      <c r="F153" s="108" t="s">
        <v>999</v>
      </c>
    </row>
    <row r="154" spans="1:6" x14ac:dyDescent="0.2">
      <c r="A154" s="68" t="s">
        <v>739</v>
      </c>
      <c r="B154" s="68" t="s">
        <v>996</v>
      </c>
      <c r="C154" s="69" t="s">
        <v>1003</v>
      </c>
      <c r="D154" s="70" t="s">
        <v>824</v>
      </c>
      <c r="E154" s="71">
        <v>20.059999999999999</v>
      </c>
      <c r="F154" s="108" t="s">
        <v>999</v>
      </c>
    </row>
    <row r="155" spans="1:6" ht="12.95" customHeight="1" x14ac:dyDescent="0.2">
      <c r="A155" s="68" t="s">
        <v>739</v>
      </c>
      <c r="B155" s="68" t="s">
        <v>996</v>
      </c>
      <c r="C155" s="69" t="s">
        <v>1004</v>
      </c>
      <c r="D155" s="70" t="s">
        <v>824</v>
      </c>
      <c r="E155" s="71">
        <v>208.86</v>
      </c>
      <c r="F155" s="108" t="s">
        <v>999</v>
      </c>
    </row>
    <row r="156" spans="1:6" ht="15" customHeight="1" x14ac:dyDescent="0.2">
      <c r="A156" s="68" t="s">
        <v>739</v>
      </c>
      <c r="B156" s="68" t="s">
        <v>996</v>
      </c>
      <c r="C156" s="69" t="s">
        <v>1005</v>
      </c>
      <c r="D156" s="70" t="s">
        <v>824</v>
      </c>
      <c r="E156" s="71">
        <v>206.73500000000001</v>
      </c>
      <c r="F156" s="108" t="s">
        <v>999</v>
      </c>
    </row>
    <row r="157" spans="1:6" ht="15" customHeight="1" x14ac:dyDescent="0.2">
      <c r="A157" s="68" t="s">
        <v>739</v>
      </c>
      <c r="B157" s="68" t="s">
        <v>996</v>
      </c>
      <c r="C157" s="69" t="s">
        <v>1006</v>
      </c>
      <c r="D157" s="70" t="s">
        <v>824</v>
      </c>
      <c r="E157" s="71">
        <v>43.293999999999997</v>
      </c>
      <c r="F157" s="108" t="s">
        <v>999</v>
      </c>
    </row>
    <row r="158" spans="1:6" ht="15" customHeight="1" x14ac:dyDescent="0.2">
      <c r="A158" s="68" t="s">
        <v>739</v>
      </c>
      <c r="B158" s="68" t="s">
        <v>996</v>
      </c>
      <c r="C158" s="69" t="s">
        <v>1007</v>
      </c>
      <c r="D158" s="70" t="s">
        <v>824</v>
      </c>
      <c r="E158" s="71">
        <v>5.9</v>
      </c>
      <c r="F158" s="108" t="s">
        <v>999</v>
      </c>
    </row>
    <row r="159" spans="1:6" ht="15" customHeight="1" x14ac:dyDescent="0.2">
      <c r="A159" s="68" t="s">
        <v>739</v>
      </c>
      <c r="B159" s="68" t="s">
        <v>996</v>
      </c>
      <c r="C159" s="69" t="s">
        <v>1008</v>
      </c>
      <c r="D159" s="70" t="s">
        <v>824</v>
      </c>
      <c r="E159" s="71">
        <v>944</v>
      </c>
      <c r="F159" s="108" t="s">
        <v>999</v>
      </c>
    </row>
    <row r="160" spans="1:6" ht="15" customHeight="1" x14ac:dyDescent="0.2">
      <c r="A160" s="68" t="s">
        <v>739</v>
      </c>
      <c r="B160" s="68" t="s">
        <v>996</v>
      </c>
      <c r="C160" s="69" t="s">
        <v>1009</v>
      </c>
      <c r="D160" s="70" t="s">
        <v>824</v>
      </c>
      <c r="E160" s="71">
        <v>571.12</v>
      </c>
      <c r="F160" s="108" t="s">
        <v>999</v>
      </c>
    </row>
    <row r="161" spans="1:6" ht="15" customHeight="1" x14ac:dyDescent="0.2">
      <c r="A161" s="68" t="s">
        <v>739</v>
      </c>
      <c r="B161" s="68" t="s">
        <v>996</v>
      </c>
      <c r="C161" s="69" t="s">
        <v>1010</v>
      </c>
      <c r="D161" s="70" t="s">
        <v>824</v>
      </c>
      <c r="E161" s="71">
        <v>619.5</v>
      </c>
      <c r="F161" s="108" t="s">
        <v>999</v>
      </c>
    </row>
    <row r="162" spans="1:6" ht="15" customHeight="1" x14ac:dyDescent="0.2">
      <c r="A162" s="68" t="s">
        <v>739</v>
      </c>
      <c r="B162" s="68" t="s">
        <v>996</v>
      </c>
      <c r="C162" s="69" t="s">
        <v>1011</v>
      </c>
      <c r="D162" s="70" t="s">
        <v>824</v>
      </c>
      <c r="E162" s="71">
        <v>100.3</v>
      </c>
      <c r="F162" s="108" t="s">
        <v>999</v>
      </c>
    </row>
    <row r="163" spans="1:6" ht="14.1" customHeight="1" x14ac:dyDescent="0.2">
      <c r="A163" s="68" t="s">
        <v>739</v>
      </c>
      <c r="B163" s="68" t="s">
        <v>996</v>
      </c>
      <c r="C163" s="69" t="s">
        <v>1012</v>
      </c>
      <c r="D163" s="70" t="s">
        <v>824</v>
      </c>
      <c r="E163" s="71">
        <v>33.630000000000003</v>
      </c>
      <c r="F163" s="108" t="s">
        <v>999</v>
      </c>
    </row>
    <row r="164" spans="1:6" x14ac:dyDescent="0.2">
      <c r="A164" s="68" t="s">
        <v>739</v>
      </c>
      <c r="B164" s="68" t="s">
        <v>996</v>
      </c>
      <c r="C164" s="69" t="s">
        <v>1013</v>
      </c>
      <c r="D164" s="70" t="s">
        <v>824</v>
      </c>
      <c r="E164" s="71">
        <v>44.25</v>
      </c>
      <c r="F164" s="108" t="s">
        <v>999</v>
      </c>
    </row>
    <row r="165" spans="1:6" x14ac:dyDescent="0.2">
      <c r="A165" s="68" t="s">
        <v>739</v>
      </c>
      <c r="B165" s="68" t="s">
        <v>996</v>
      </c>
      <c r="C165" s="69" t="s">
        <v>1014</v>
      </c>
      <c r="D165" s="70" t="s">
        <v>824</v>
      </c>
      <c r="E165" s="71">
        <v>855.5</v>
      </c>
      <c r="F165" s="108" t="s">
        <v>999</v>
      </c>
    </row>
    <row r="166" spans="1:6" x14ac:dyDescent="0.2">
      <c r="A166" s="68" t="s">
        <v>739</v>
      </c>
      <c r="B166" s="68" t="s">
        <v>996</v>
      </c>
      <c r="C166" s="69" t="s">
        <v>1015</v>
      </c>
      <c r="D166" s="70" t="s">
        <v>824</v>
      </c>
      <c r="E166" s="71">
        <v>60.2273</v>
      </c>
      <c r="F166" s="108" t="s">
        <v>999</v>
      </c>
    </row>
    <row r="167" spans="1:6" x14ac:dyDescent="0.2">
      <c r="A167" s="68" t="s">
        <v>739</v>
      </c>
      <c r="B167" s="68" t="s">
        <v>996</v>
      </c>
      <c r="C167" s="69" t="s">
        <v>1016</v>
      </c>
      <c r="D167" s="70" t="s">
        <v>824</v>
      </c>
      <c r="E167" s="71">
        <v>102.8133</v>
      </c>
      <c r="F167" s="108" t="s">
        <v>999</v>
      </c>
    </row>
    <row r="168" spans="1:6" x14ac:dyDescent="0.2">
      <c r="A168" s="68" t="s">
        <v>739</v>
      </c>
      <c r="B168" s="68" t="s">
        <v>996</v>
      </c>
      <c r="C168" s="69" t="s">
        <v>1017</v>
      </c>
      <c r="D168" s="70" t="s">
        <v>824</v>
      </c>
      <c r="E168" s="71">
        <v>3030.43</v>
      </c>
      <c r="F168" s="108" t="s">
        <v>999</v>
      </c>
    </row>
    <row r="169" spans="1:6" x14ac:dyDescent="0.2">
      <c r="A169" s="68" t="s">
        <v>739</v>
      </c>
      <c r="B169" s="68" t="s">
        <v>996</v>
      </c>
      <c r="C169" s="69" t="s">
        <v>1018</v>
      </c>
      <c r="D169" s="70" t="s">
        <v>824</v>
      </c>
      <c r="E169" s="71">
        <v>858.45</v>
      </c>
      <c r="F169" s="108" t="s">
        <v>999</v>
      </c>
    </row>
    <row r="170" spans="1:6" x14ac:dyDescent="0.2">
      <c r="A170" s="68" t="s">
        <v>739</v>
      </c>
      <c r="B170" s="68" t="s">
        <v>996</v>
      </c>
      <c r="C170" s="69" t="s">
        <v>1019</v>
      </c>
      <c r="D170" s="70" t="s">
        <v>824</v>
      </c>
      <c r="E170" s="71">
        <v>206.72329999999999</v>
      </c>
      <c r="F170" s="108" t="s">
        <v>999</v>
      </c>
    </row>
    <row r="171" spans="1:6" ht="15.95" customHeight="1" x14ac:dyDescent="0.2">
      <c r="A171" s="68" t="s">
        <v>739</v>
      </c>
      <c r="B171" s="68" t="s">
        <v>996</v>
      </c>
      <c r="C171" s="69" t="s">
        <v>1020</v>
      </c>
      <c r="D171" s="70" t="s">
        <v>824</v>
      </c>
      <c r="E171" s="71">
        <v>4425</v>
      </c>
      <c r="F171" s="108" t="s">
        <v>999</v>
      </c>
    </row>
    <row r="172" spans="1:6" ht="24" x14ac:dyDescent="0.2">
      <c r="A172" s="68" t="s">
        <v>739</v>
      </c>
      <c r="B172" s="68" t="s">
        <v>996</v>
      </c>
      <c r="C172" s="69" t="s">
        <v>1021</v>
      </c>
      <c r="D172" s="70" t="s">
        <v>824</v>
      </c>
      <c r="E172" s="71">
        <v>13500.0026</v>
      </c>
      <c r="F172" s="108" t="s">
        <v>999</v>
      </c>
    </row>
    <row r="173" spans="1:6" ht="20.25" customHeight="1" x14ac:dyDescent="0.2">
      <c r="A173" s="68" t="s">
        <v>739</v>
      </c>
      <c r="B173" s="68" t="s">
        <v>996</v>
      </c>
      <c r="C173" s="69" t="s">
        <v>1022</v>
      </c>
      <c r="D173" s="70" t="s">
        <v>824</v>
      </c>
      <c r="E173" s="71">
        <v>1416</v>
      </c>
      <c r="F173" s="108" t="s">
        <v>999</v>
      </c>
    </row>
    <row r="174" spans="1:6" ht="21" customHeight="1" x14ac:dyDescent="0.2">
      <c r="A174" s="68" t="s">
        <v>739</v>
      </c>
      <c r="B174" s="68" t="s">
        <v>996</v>
      </c>
      <c r="C174" s="69" t="s">
        <v>1023</v>
      </c>
      <c r="D174" s="70" t="s">
        <v>824</v>
      </c>
      <c r="E174" s="71">
        <v>3.54</v>
      </c>
      <c r="F174" s="115" t="s">
        <v>999</v>
      </c>
    </row>
    <row r="175" spans="1:6" ht="18" customHeight="1" x14ac:dyDescent="0.2">
      <c r="A175" s="68" t="s">
        <v>739</v>
      </c>
      <c r="B175" s="68" t="s">
        <v>996</v>
      </c>
      <c r="C175" s="69" t="s">
        <v>1024</v>
      </c>
      <c r="D175" s="70" t="s">
        <v>824</v>
      </c>
      <c r="E175" s="71">
        <v>73.16</v>
      </c>
      <c r="F175" s="108" t="s">
        <v>999</v>
      </c>
    </row>
    <row r="176" spans="1:6" ht="20.25" customHeight="1" x14ac:dyDescent="0.2">
      <c r="A176" s="68" t="s">
        <v>739</v>
      </c>
      <c r="B176" s="68" t="s">
        <v>996</v>
      </c>
      <c r="C176" s="69" t="s">
        <v>1025</v>
      </c>
      <c r="D176" s="70" t="s">
        <v>824</v>
      </c>
      <c r="E176" s="71">
        <v>548.26499999999999</v>
      </c>
      <c r="F176" s="108" t="s">
        <v>999</v>
      </c>
    </row>
    <row r="177" spans="1:6" ht="25.5" customHeight="1" x14ac:dyDescent="0.2">
      <c r="A177" s="68" t="s">
        <v>739</v>
      </c>
      <c r="B177" s="68" t="s">
        <v>996</v>
      </c>
      <c r="C177" s="69" t="s">
        <v>1026</v>
      </c>
      <c r="D177" s="70" t="s">
        <v>824</v>
      </c>
      <c r="E177" s="71">
        <v>526.32500000000005</v>
      </c>
      <c r="F177" s="108" t="s">
        <v>999</v>
      </c>
    </row>
    <row r="178" spans="1:6" ht="19.5" customHeight="1" x14ac:dyDescent="0.2">
      <c r="A178" s="68" t="s">
        <v>739</v>
      </c>
      <c r="B178" s="68" t="s">
        <v>996</v>
      </c>
      <c r="C178" s="69" t="s">
        <v>1027</v>
      </c>
      <c r="D178" s="70" t="s">
        <v>824</v>
      </c>
      <c r="E178" s="71">
        <v>3.54</v>
      </c>
      <c r="F178" s="115" t="s">
        <v>999</v>
      </c>
    </row>
    <row r="179" spans="1:6" ht="27.75" customHeight="1" x14ac:dyDescent="0.2">
      <c r="A179" s="68" t="s">
        <v>739</v>
      </c>
      <c r="B179" s="68" t="s">
        <v>996</v>
      </c>
      <c r="C179" s="69" t="s">
        <v>1028</v>
      </c>
      <c r="D179" s="70" t="s">
        <v>824</v>
      </c>
      <c r="E179" s="71">
        <v>265.5</v>
      </c>
      <c r="F179" s="108" t="s">
        <v>999</v>
      </c>
    </row>
    <row r="180" spans="1:6" ht="21.75" customHeight="1" x14ac:dyDescent="0.2">
      <c r="A180" s="116" t="s">
        <v>635</v>
      </c>
      <c r="B180" s="116" t="s">
        <v>1029</v>
      </c>
      <c r="C180" s="117" t="s">
        <v>1030</v>
      </c>
      <c r="D180" s="118" t="s">
        <v>824</v>
      </c>
      <c r="E180" s="119">
        <v>1.9823999999999999</v>
      </c>
      <c r="F180" s="120" t="s">
        <v>1031</v>
      </c>
    </row>
    <row r="181" spans="1:6" ht="22.5" customHeight="1" x14ac:dyDescent="0.2">
      <c r="A181" s="68" t="s">
        <v>725</v>
      </c>
      <c r="B181" s="68" t="s">
        <v>1032</v>
      </c>
      <c r="C181" s="69" t="s">
        <v>1033</v>
      </c>
      <c r="D181" s="70" t="s">
        <v>824</v>
      </c>
      <c r="E181" s="71">
        <v>7773.84</v>
      </c>
      <c r="F181" s="108" t="s">
        <v>1034</v>
      </c>
    </row>
    <row r="182" spans="1:6" ht="24" x14ac:dyDescent="0.2">
      <c r="A182" s="68" t="s">
        <v>725</v>
      </c>
      <c r="B182" s="68" t="s">
        <v>1032</v>
      </c>
      <c r="C182" s="69" t="s">
        <v>1035</v>
      </c>
      <c r="D182" s="70" t="s">
        <v>824</v>
      </c>
      <c r="E182" s="71">
        <v>9343.24</v>
      </c>
      <c r="F182" s="108" t="s">
        <v>1034</v>
      </c>
    </row>
    <row r="183" spans="1:6" ht="23.25" customHeight="1" x14ac:dyDescent="0.2">
      <c r="A183" s="68" t="s">
        <v>725</v>
      </c>
      <c r="B183" s="68" t="s">
        <v>1032</v>
      </c>
      <c r="C183" s="69" t="s">
        <v>1036</v>
      </c>
      <c r="D183" s="70" t="s">
        <v>824</v>
      </c>
      <c r="E183" s="71">
        <v>10915</v>
      </c>
      <c r="F183" s="108" t="s">
        <v>1034</v>
      </c>
    </row>
    <row r="184" spans="1:6" ht="20.25" customHeight="1" x14ac:dyDescent="0.2">
      <c r="A184" s="68" t="s">
        <v>725</v>
      </c>
      <c r="B184" s="68" t="s">
        <v>1032</v>
      </c>
      <c r="C184" s="69" t="s">
        <v>1037</v>
      </c>
      <c r="D184" s="70" t="s">
        <v>824</v>
      </c>
      <c r="E184" s="71">
        <v>3923.5</v>
      </c>
      <c r="F184" s="108" t="s">
        <v>1034</v>
      </c>
    </row>
    <row r="185" spans="1:6" ht="14.1" customHeight="1" x14ac:dyDescent="0.2">
      <c r="A185" s="68" t="s">
        <v>725</v>
      </c>
      <c r="B185" s="68" t="s">
        <v>1032</v>
      </c>
      <c r="C185" s="69" t="s">
        <v>1038</v>
      </c>
      <c r="D185" s="70" t="s">
        <v>824</v>
      </c>
      <c r="E185" s="71">
        <v>4543</v>
      </c>
      <c r="F185" s="108" t="s">
        <v>1034</v>
      </c>
    </row>
    <row r="186" spans="1:6" ht="17.100000000000001" customHeight="1" x14ac:dyDescent="0.2">
      <c r="A186" s="68" t="s">
        <v>725</v>
      </c>
      <c r="B186" s="68" t="s">
        <v>1032</v>
      </c>
      <c r="C186" s="69" t="s">
        <v>1039</v>
      </c>
      <c r="D186" s="70" t="s">
        <v>824</v>
      </c>
      <c r="E186" s="71">
        <v>9204</v>
      </c>
      <c r="F186" s="108" t="s">
        <v>1034</v>
      </c>
    </row>
    <row r="187" spans="1:6" ht="15.95" customHeight="1" x14ac:dyDescent="0.2">
      <c r="A187" s="68" t="s">
        <v>725</v>
      </c>
      <c r="B187" s="68" t="s">
        <v>1032</v>
      </c>
      <c r="C187" s="69" t="s">
        <v>1040</v>
      </c>
      <c r="D187" s="70" t="s">
        <v>824</v>
      </c>
      <c r="E187" s="71">
        <v>1239</v>
      </c>
      <c r="F187" s="108" t="s">
        <v>1034</v>
      </c>
    </row>
    <row r="188" spans="1:6" ht="15.95" customHeight="1" x14ac:dyDescent="0.2">
      <c r="A188" s="68" t="s">
        <v>725</v>
      </c>
      <c r="B188" s="68" t="s">
        <v>1032</v>
      </c>
      <c r="C188" s="69" t="s">
        <v>1041</v>
      </c>
      <c r="D188" s="70" t="s">
        <v>824</v>
      </c>
      <c r="E188" s="71">
        <v>1239</v>
      </c>
      <c r="F188" s="108" t="s">
        <v>1034</v>
      </c>
    </row>
    <row r="189" spans="1:6" ht="32.25" customHeight="1" x14ac:dyDescent="0.2">
      <c r="A189" s="121" t="s">
        <v>674</v>
      </c>
      <c r="B189" s="121" t="s">
        <v>1042</v>
      </c>
      <c r="C189" s="121" t="s">
        <v>1043</v>
      </c>
      <c r="D189" s="122" t="s">
        <v>824</v>
      </c>
      <c r="E189" s="123">
        <v>54999.99</v>
      </c>
      <c r="F189" s="124" t="s">
        <v>1044</v>
      </c>
    </row>
    <row r="190" spans="1:6" ht="30.75" customHeight="1" x14ac:dyDescent="0.2">
      <c r="A190" s="121" t="s">
        <v>674</v>
      </c>
      <c r="B190" s="121" t="s">
        <v>1042</v>
      </c>
      <c r="C190" s="121" t="s">
        <v>1045</v>
      </c>
      <c r="D190" s="122" t="s">
        <v>824</v>
      </c>
      <c r="E190" s="123">
        <v>17023.8</v>
      </c>
      <c r="F190" s="124" t="s">
        <v>1044</v>
      </c>
    </row>
    <row r="191" spans="1:6" ht="25.5" customHeight="1" x14ac:dyDescent="0.2">
      <c r="A191" s="125" t="s">
        <v>1046</v>
      </c>
      <c r="B191" s="121" t="s">
        <v>1042</v>
      </c>
      <c r="C191" s="126" t="s">
        <v>1047</v>
      </c>
      <c r="D191" s="127" t="s">
        <v>824</v>
      </c>
      <c r="E191" s="128">
        <v>4130</v>
      </c>
      <c r="F191" s="129" t="s">
        <v>1048</v>
      </c>
    </row>
    <row r="192" spans="1:6" ht="15.95" customHeight="1" x14ac:dyDescent="0.2">
      <c r="A192" s="125" t="s">
        <v>1046</v>
      </c>
      <c r="B192" s="121" t="s">
        <v>1042</v>
      </c>
      <c r="C192" s="126" t="s">
        <v>1049</v>
      </c>
      <c r="D192" s="127" t="s">
        <v>824</v>
      </c>
      <c r="E192" s="128">
        <v>16048</v>
      </c>
      <c r="F192" s="129" t="s">
        <v>1048</v>
      </c>
    </row>
    <row r="193" spans="1:6" ht="27.75" customHeight="1" x14ac:dyDescent="0.2">
      <c r="A193" s="125" t="s">
        <v>1046</v>
      </c>
      <c r="B193" s="121" t="s">
        <v>1042</v>
      </c>
      <c r="C193" s="126" t="s">
        <v>1050</v>
      </c>
      <c r="D193" s="130" t="s">
        <v>824</v>
      </c>
      <c r="E193" s="128">
        <v>24502.7</v>
      </c>
      <c r="F193" s="129" t="s">
        <v>1048</v>
      </c>
    </row>
    <row r="194" spans="1:6" ht="34.5" customHeight="1" x14ac:dyDescent="0.2">
      <c r="A194" s="121" t="s">
        <v>1051</v>
      </c>
      <c r="B194" s="121" t="s">
        <v>1042</v>
      </c>
      <c r="C194" s="121" t="s">
        <v>1052</v>
      </c>
      <c r="D194" s="122" t="s">
        <v>824</v>
      </c>
      <c r="E194" s="123">
        <v>715000</v>
      </c>
      <c r="F194" s="124" t="s">
        <v>1053</v>
      </c>
    </row>
    <row r="195" spans="1:6" ht="23.25" customHeight="1" x14ac:dyDescent="0.2">
      <c r="A195" s="121" t="s">
        <v>1054</v>
      </c>
      <c r="B195" s="121" t="s">
        <v>1042</v>
      </c>
      <c r="C195" s="121" t="s">
        <v>1055</v>
      </c>
      <c r="D195" s="122" t="s">
        <v>824</v>
      </c>
      <c r="E195" s="123">
        <v>60742.81</v>
      </c>
      <c r="F195" s="124" t="s">
        <v>1044</v>
      </c>
    </row>
    <row r="196" spans="1:6" ht="25.5" customHeight="1" x14ac:dyDescent="0.2">
      <c r="A196" s="93" t="s">
        <v>1054</v>
      </c>
      <c r="B196" s="121" t="s">
        <v>1042</v>
      </c>
      <c r="C196" s="121" t="s">
        <v>1056</v>
      </c>
      <c r="D196" s="122" t="s">
        <v>824</v>
      </c>
      <c r="E196" s="123">
        <v>30385</v>
      </c>
      <c r="F196" s="124" t="s">
        <v>1044</v>
      </c>
    </row>
    <row r="197" spans="1:6" ht="24" x14ac:dyDescent="0.2">
      <c r="A197" s="121" t="s">
        <v>1054</v>
      </c>
      <c r="B197" s="121" t="s">
        <v>1042</v>
      </c>
      <c r="C197" s="121" t="s">
        <v>1057</v>
      </c>
      <c r="D197" s="122" t="s">
        <v>824</v>
      </c>
      <c r="E197" s="123">
        <v>79818.740000000005</v>
      </c>
      <c r="F197" s="124" t="s">
        <v>1044</v>
      </c>
    </row>
    <row r="198" spans="1:6" ht="24" x14ac:dyDescent="0.2">
      <c r="A198" s="93" t="s">
        <v>1054</v>
      </c>
      <c r="B198" s="121" t="s">
        <v>1042</v>
      </c>
      <c r="C198" s="121" t="s">
        <v>1058</v>
      </c>
      <c r="D198" s="122" t="s">
        <v>824</v>
      </c>
      <c r="E198" s="123">
        <v>4500</v>
      </c>
      <c r="F198" s="124" t="s">
        <v>1059</v>
      </c>
    </row>
    <row r="199" spans="1:6" ht="24" x14ac:dyDescent="0.2">
      <c r="A199" s="93" t="s">
        <v>1054</v>
      </c>
      <c r="B199" s="121" t="s">
        <v>1042</v>
      </c>
      <c r="C199" s="94" t="s">
        <v>1060</v>
      </c>
      <c r="D199" s="95" t="s">
        <v>824</v>
      </c>
      <c r="E199" s="96">
        <v>44840</v>
      </c>
      <c r="F199" s="97" t="s">
        <v>1061</v>
      </c>
    </row>
    <row r="200" spans="1:6" ht="14.1" customHeight="1" x14ac:dyDescent="0.2">
      <c r="A200" s="121" t="s">
        <v>1054</v>
      </c>
      <c r="B200" s="121" t="s">
        <v>1042</v>
      </c>
      <c r="C200" s="121" t="s">
        <v>1062</v>
      </c>
      <c r="D200" s="122" t="s">
        <v>824</v>
      </c>
      <c r="E200" s="123">
        <v>8850</v>
      </c>
      <c r="F200" s="124" t="s">
        <v>1044</v>
      </c>
    </row>
    <row r="201" spans="1:6" ht="14.1" customHeight="1" x14ac:dyDescent="0.2">
      <c r="A201" s="93" t="s">
        <v>1063</v>
      </c>
      <c r="B201" s="121" t="s">
        <v>1042</v>
      </c>
      <c r="C201" s="131" t="s">
        <v>1064</v>
      </c>
      <c r="D201" s="132" t="s">
        <v>824</v>
      </c>
      <c r="E201" s="133">
        <v>45459.5</v>
      </c>
      <c r="F201" s="134" t="s">
        <v>1065</v>
      </c>
    </row>
    <row r="202" spans="1:6" ht="15.95" customHeight="1" x14ac:dyDescent="0.2">
      <c r="A202" s="93" t="s">
        <v>1063</v>
      </c>
      <c r="B202" s="121" t="s">
        <v>1042</v>
      </c>
      <c r="C202" s="131" t="s">
        <v>1066</v>
      </c>
      <c r="D202" s="132" t="s">
        <v>824</v>
      </c>
      <c r="E202" s="133">
        <v>7500</v>
      </c>
      <c r="F202" s="134" t="s">
        <v>1067</v>
      </c>
    </row>
    <row r="203" spans="1:6" ht="15" customHeight="1" x14ac:dyDescent="0.2">
      <c r="A203" s="135" t="s">
        <v>759</v>
      </c>
      <c r="B203" s="135" t="s">
        <v>1068</v>
      </c>
      <c r="C203" s="136" t="s">
        <v>1069</v>
      </c>
      <c r="D203" s="137" t="s">
        <v>824</v>
      </c>
      <c r="E203" s="138">
        <v>68.44</v>
      </c>
      <c r="F203" s="139" t="s">
        <v>1070</v>
      </c>
    </row>
    <row r="204" spans="1:6" ht="15" customHeight="1" x14ac:dyDescent="0.2">
      <c r="A204" s="135" t="s">
        <v>759</v>
      </c>
      <c r="B204" s="135" t="s">
        <v>1068</v>
      </c>
      <c r="C204" s="136" t="s">
        <v>1071</v>
      </c>
      <c r="D204" s="137" t="s">
        <v>824</v>
      </c>
      <c r="E204" s="138">
        <v>3935.3</v>
      </c>
      <c r="F204" s="139" t="s">
        <v>1070</v>
      </c>
    </row>
    <row r="205" spans="1:6" ht="14.1" customHeight="1" x14ac:dyDescent="0.2">
      <c r="A205" s="135" t="s">
        <v>759</v>
      </c>
      <c r="B205" s="135" t="s">
        <v>1068</v>
      </c>
      <c r="C205" s="136" t="s">
        <v>1072</v>
      </c>
      <c r="D205" s="137" t="s">
        <v>824</v>
      </c>
      <c r="E205" s="138">
        <v>1548</v>
      </c>
      <c r="F205" s="139" t="s">
        <v>1070</v>
      </c>
    </row>
    <row r="206" spans="1:6" ht="12.95" customHeight="1" x14ac:dyDescent="0.2">
      <c r="A206" s="135" t="s">
        <v>759</v>
      </c>
      <c r="B206" s="135" t="s">
        <v>1068</v>
      </c>
      <c r="C206" s="136" t="s">
        <v>1073</v>
      </c>
      <c r="D206" s="137" t="s">
        <v>824</v>
      </c>
      <c r="E206" s="138">
        <v>130</v>
      </c>
      <c r="F206" s="139" t="s">
        <v>1070</v>
      </c>
    </row>
    <row r="207" spans="1:6" x14ac:dyDescent="0.2">
      <c r="A207" s="135" t="s">
        <v>759</v>
      </c>
      <c r="B207" s="135" t="s">
        <v>1068</v>
      </c>
      <c r="C207" s="136" t="s">
        <v>1074</v>
      </c>
      <c r="D207" s="137" t="s">
        <v>824</v>
      </c>
      <c r="E207" s="138">
        <v>341.02</v>
      </c>
      <c r="F207" s="139" t="s">
        <v>1070</v>
      </c>
    </row>
    <row r="208" spans="1:6" x14ac:dyDescent="0.2">
      <c r="A208" s="135" t="s">
        <v>759</v>
      </c>
      <c r="B208" s="135" t="s">
        <v>1068</v>
      </c>
      <c r="C208" s="136" t="s">
        <v>1075</v>
      </c>
      <c r="D208" s="137" t="s">
        <v>824</v>
      </c>
      <c r="E208" s="138">
        <v>120</v>
      </c>
      <c r="F208" s="139" t="s">
        <v>1070</v>
      </c>
    </row>
    <row r="209" spans="1:6" x14ac:dyDescent="0.2">
      <c r="A209" s="135" t="s">
        <v>759</v>
      </c>
      <c r="B209" s="135" t="s">
        <v>1068</v>
      </c>
      <c r="C209" s="136" t="s">
        <v>1076</v>
      </c>
      <c r="D209" s="137" t="s">
        <v>990</v>
      </c>
      <c r="E209" s="138">
        <v>57.784999999999997</v>
      </c>
      <c r="F209" s="139" t="s">
        <v>1070</v>
      </c>
    </row>
    <row r="210" spans="1:6" x14ac:dyDescent="0.2">
      <c r="A210" s="135" t="s">
        <v>759</v>
      </c>
      <c r="B210" s="135" t="s">
        <v>1068</v>
      </c>
      <c r="C210" s="136" t="s">
        <v>1077</v>
      </c>
      <c r="D210" s="137" t="s">
        <v>990</v>
      </c>
      <c r="E210" s="138">
        <v>118</v>
      </c>
      <c r="F210" s="139" t="s">
        <v>1070</v>
      </c>
    </row>
    <row r="211" spans="1:6" x14ac:dyDescent="0.2">
      <c r="A211" s="135" t="s">
        <v>759</v>
      </c>
      <c r="B211" s="135" t="s">
        <v>1068</v>
      </c>
      <c r="C211" s="136" t="s">
        <v>1078</v>
      </c>
      <c r="D211" s="137" t="s">
        <v>990</v>
      </c>
      <c r="E211" s="138">
        <v>138.06</v>
      </c>
      <c r="F211" s="139" t="s">
        <v>1070</v>
      </c>
    </row>
    <row r="212" spans="1:6" x14ac:dyDescent="0.2">
      <c r="A212" s="135" t="s">
        <v>759</v>
      </c>
      <c r="B212" s="135" t="s">
        <v>1068</v>
      </c>
      <c r="C212" s="136" t="s">
        <v>1079</v>
      </c>
      <c r="D212" s="137" t="s">
        <v>990</v>
      </c>
      <c r="E212" s="138">
        <v>136.88</v>
      </c>
      <c r="F212" s="139" t="s">
        <v>1070</v>
      </c>
    </row>
    <row r="213" spans="1:6" ht="14.1" customHeight="1" x14ac:dyDescent="0.2">
      <c r="A213" s="135" t="s">
        <v>759</v>
      </c>
      <c r="B213" s="135" t="s">
        <v>1068</v>
      </c>
      <c r="C213" s="136" t="s">
        <v>1080</v>
      </c>
      <c r="D213" s="137" t="s">
        <v>824</v>
      </c>
      <c r="E213" s="138">
        <v>270</v>
      </c>
      <c r="F213" s="139" t="s">
        <v>1070</v>
      </c>
    </row>
    <row r="214" spans="1:6" ht="15" customHeight="1" x14ac:dyDescent="0.2">
      <c r="A214" s="135" t="s">
        <v>759</v>
      </c>
      <c r="B214" s="135" t="s">
        <v>1068</v>
      </c>
      <c r="C214" s="136" t="s">
        <v>1081</v>
      </c>
      <c r="D214" s="137" t="s">
        <v>824</v>
      </c>
      <c r="E214" s="138">
        <v>300</v>
      </c>
      <c r="F214" s="139" t="s">
        <v>1070</v>
      </c>
    </row>
    <row r="215" spans="1:6" x14ac:dyDescent="0.2">
      <c r="A215" s="135" t="s">
        <v>759</v>
      </c>
      <c r="B215" s="135" t="s">
        <v>1068</v>
      </c>
      <c r="C215" s="136" t="s">
        <v>1082</v>
      </c>
      <c r="D215" s="137" t="s">
        <v>824</v>
      </c>
      <c r="E215" s="138">
        <v>160</v>
      </c>
      <c r="F215" s="139" t="s">
        <v>1070</v>
      </c>
    </row>
    <row r="216" spans="1:6" x14ac:dyDescent="0.2">
      <c r="A216" s="135" t="s">
        <v>759</v>
      </c>
      <c r="B216" s="135" t="s">
        <v>1068</v>
      </c>
      <c r="C216" s="136" t="s">
        <v>1083</v>
      </c>
      <c r="D216" s="137" t="s">
        <v>824</v>
      </c>
      <c r="E216" s="138">
        <v>728.06</v>
      </c>
      <c r="F216" s="139" t="s">
        <v>1070</v>
      </c>
    </row>
    <row r="217" spans="1:6" x14ac:dyDescent="0.2">
      <c r="A217" s="135" t="s">
        <v>759</v>
      </c>
      <c r="B217" s="135" t="s">
        <v>1068</v>
      </c>
      <c r="C217" s="136" t="s">
        <v>1084</v>
      </c>
      <c r="D217" s="137" t="s">
        <v>824</v>
      </c>
      <c r="E217" s="138">
        <v>125</v>
      </c>
      <c r="F217" s="139" t="s">
        <v>1070</v>
      </c>
    </row>
    <row r="218" spans="1:6" x14ac:dyDescent="0.2">
      <c r="A218" s="140" t="s">
        <v>784</v>
      </c>
      <c r="B218" s="140" t="s">
        <v>1085</v>
      </c>
      <c r="C218" s="141" t="s">
        <v>1086</v>
      </c>
      <c r="D218" s="142" t="s">
        <v>824</v>
      </c>
      <c r="E218" s="143">
        <v>7123.8959999999997</v>
      </c>
      <c r="F218" s="144" t="s">
        <v>1087</v>
      </c>
    </row>
    <row r="219" spans="1:6" x14ac:dyDescent="0.2">
      <c r="A219" s="140" t="s">
        <v>784</v>
      </c>
      <c r="B219" s="140" t="s">
        <v>1085</v>
      </c>
      <c r="C219" s="141" t="s">
        <v>1088</v>
      </c>
      <c r="D219" s="145" t="s">
        <v>824</v>
      </c>
      <c r="E219" s="146">
        <v>13570</v>
      </c>
      <c r="F219" s="147" t="s">
        <v>1087</v>
      </c>
    </row>
    <row r="220" spans="1:6" ht="19.5" customHeight="1" x14ac:dyDescent="0.2">
      <c r="A220" s="148" t="s">
        <v>1089</v>
      </c>
      <c r="B220" s="148" t="s">
        <v>1090</v>
      </c>
      <c r="C220" s="149" t="s">
        <v>1091</v>
      </c>
      <c r="D220" s="150" t="s">
        <v>824</v>
      </c>
      <c r="E220" s="151">
        <v>6938.4</v>
      </c>
      <c r="F220" s="152" t="s">
        <v>1092</v>
      </c>
    </row>
    <row r="221" spans="1:6" ht="15.95" customHeight="1" x14ac:dyDescent="0.2">
      <c r="A221" s="153" t="s">
        <v>1089</v>
      </c>
      <c r="B221" s="148" t="s">
        <v>1090</v>
      </c>
      <c r="C221" s="154" t="s">
        <v>1093</v>
      </c>
      <c r="D221" s="155" t="s">
        <v>824</v>
      </c>
      <c r="E221" s="156">
        <v>11800</v>
      </c>
      <c r="F221" s="157" t="s">
        <v>1094</v>
      </c>
    </row>
    <row r="222" spans="1:6" ht="15.95" customHeight="1" x14ac:dyDescent="0.2">
      <c r="A222" s="153" t="s">
        <v>1089</v>
      </c>
      <c r="B222" s="148" t="s">
        <v>1090</v>
      </c>
      <c r="C222" s="154" t="s">
        <v>1095</v>
      </c>
      <c r="D222" s="155" t="s">
        <v>824</v>
      </c>
      <c r="E222" s="156">
        <v>10620</v>
      </c>
      <c r="F222" s="157" t="s">
        <v>1094</v>
      </c>
    </row>
    <row r="223" spans="1:6" x14ac:dyDescent="0.2">
      <c r="A223" s="148" t="s">
        <v>1089</v>
      </c>
      <c r="B223" s="148" t="s">
        <v>1090</v>
      </c>
      <c r="C223" s="149" t="s">
        <v>1096</v>
      </c>
      <c r="D223" s="150" t="s">
        <v>824</v>
      </c>
      <c r="E223" s="151">
        <v>8142</v>
      </c>
      <c r="F223" s="152" t="s">
        <v>1092</v>
      </c>
    </row>
    <row r="224" spans="1:6" x14ac:dyDescent="0.2">
      <c r="A224" s="153" t="s">
        <v>1089</v>
      </c>
      <c r="B224" s="148" t="s">
        <v>1090</v>
      </c>
      <c r="C224" s="154" t="s">
        <v>1097</v>
      </c>
      <c r="D224" s="155" t="s">
        <v>824</v>
      </c>
      <c r="E224" s="156">
        <v>11227.8771</v>
      </c>
      <c r="F224" s="158" t="s">
        <v>1094</v>
      </c>
    </row>
    <row r="225" spans="1:6" ht="21.75" customHeight="1" x14ac:dyDescent="0.2">
      <c r="A225" s="148" t="s">
        <v>1089</v>
      </c>
      <c r="B225" s="148" t="s">
        <v>1090</v>
      </c>
      <c r="C225" s="149" t="s">
        <v>1098</v>
      </c>
      <c r="D225" s="150" t="s">
        <v>824</v>
      </c>
      <c r="E225" s="151">
        <v>8496</v>
      </c>
      <c r="F225" s="152" t="s">
        <v>1092</v>
      </c>
    </row>
    <row r="226" spans="1:6" ht="23.25" customHeight="1" x14ac:dyDescent="0.2">
      <c r="A226" s="148" t="s">
        <v>1089</v>
      </c>
      <c r="B226" s="148" t="s">
        <v>1090</v>
      </c>
      <c r="C226" s="149" t="s">
        <v>1099</v>
      </c>
      <c r="D226" s="159" t="s">
        <v>824</v>
      </c>
      <c r="E226" s="160">
        <v>5605</v>
      </c>
      <c r="F226" s="161" t="s">
        <v>1092</v>
      </c>
    </row>
    <row r="227" spans="1:6" ht="23.25" customHeight="1" x14ac:dyDescent="0.2">
      <c r="A227" s="153" t="s">
        <v>1089</v>
      </c>
      <c r="B227" s="148" t="s">
        <v>1090</v>
      </c>
      <c r="C227" s="154" t="s">
        <v>1100</v>
      </c>
      <c r="D227" s="155" t="s">
        <v>824</v>
      </c>
      <c r="E227" s="156">
        <v>14160</v>
      </c>
      <c r="F227" s="158" t="s">
        <v>1094</v>
      </c>
    </row>
    <row r="228" spans="1:6" ht="24" x14ac:dyDescent="0.2">
      <c r="A228" s="148" t="s">
        <v>1089</v>
      </c>
      <c r="B228" s="148" t="s">
        <v>1090</v>
      </c>
      <c r="C228" s="149" t="s">
        <v>1101</v>
      </c>
      <c r="D228" s="150" t="s">
        <v>824</v>
      </c>
      <c r="E228" s="151">
        <v>1121</v>
      </c>
      <c r="F228" s="152" t="s">
        <v>1092</v>
      </c>
    </row>
    <row r="229" spans="1:6" ht="24" x14ac:dyDescent="0.2">
      <c r="A229" s="153" t="s">
        <v>1089</v>
      </c>
      <c r="B229" s="148" t="s">
        <v>1090</v>
      </c>
      <c r="C229" s="154" t="s">
        <v>1102</v>
      </c>
      <c r="D229" s="155" t="s">
        <v>824</v>
      </c>
      <c r="E229" s="156">
        <v>450</v>
      </c>
      <c r="F229" s="158" t="s">
        <v>1094</v>
      </c>
    </row>
    <row r="230" spans="1:6" ht="24" x14ac:dyDescent="0.2">
      <c r="A230" s="148" t="s">
        <v>1089</v>
      </c>
      <c r="B230" s="148" t="s">
        <v>1090</v>
      </c>
      <c r="C230" s="149" t="s">
        <v>1103</v>
      </c>
      <c r="D230" s="150" t="s">
        <v>824</v>
      </c>
      <c r="E230" s="151">
        <v>5900</v>
      </c>
      <c r="F230" s="152" t="s">
        <v>1092</v>
      </c>
    </row>
    <row r="231" spans="1:6" ht="24" x14ac:dyDescent="0.2">
      <c r="A231" s="153" t="s">
        <v>1089</v>
      </c>
      <c r="B231" s="148" t="s">
        <v>1090</v>
      </c>
      <c r="C231" s="154" t="s">
        <v>1104</v>
      </c>
      <c r="D231" s="155" t="s">
        <v>824</v>
      </c>
      <c r="E231" s="156">
        <v>14160</v>
      </c>
      <c r="F231" s="158" t="s">
        <v>1094</v>
      </c>
    </row>
    <row r="232" spans="1:6" x14ac:dyDescent="0.2">
      <c r="A232" s="148" t="s">
        <v>1089</v>
      </c>
      <c r="B232" s="148" t="s">
        <v>1090</v>
      </c>
      <c r="C232" s="149" t="s">
        <v>1105</v>
      </c>
      <c r="D232" s="150" t="s">
        <v>824</v>
      </c>
      <c r="E232" s="151">
        <v>18880</v>
      </c>
      <c r="F232" s="161" t="s">
        <v>1092</v>
      </c>
    </row>
    <row r="233" spans="1:6" ht="24" x14ac:dyDescent="0.2">
      <c r="A233" s="148" t="s">
        <v>1089</v>
      </c>
      <c r="B233" s="148" t="s">
        <v>1090</v>
      </c>
      <c r="C233" s="149" t="s">
        <v>1106</v>
      </c>
      <c r="D233" s="150" t="s">
        <v>824</v>
      </c>
      <c r="E233" s="151">
        <v>4130</v>
      </c>
      <c r="F233" s="161" t="s">
        <v>1092</v>
      </c>
    </row>
    <row r="234" spans="1:6" x14ac:dyDescent="0.2">
      <c r="A234" s="148" t="s">
        <v>1089</v>
      </c>
      <c r="B234" s="148" t="s">
        <v>1090</v>
      </c>
      <c r="C234" s="149" t="s">
        <v>1107</v>
      </c>
      <c r="D234" s="150" t="s">
        <v>824</v>
      </c>
      <c r="E234" s="151">
        <v>2950</v>
      </c>
      <c r="F234" s="161" t="s">
        <v>1092</v>
      </c>
    </row>
    <row r="235" spans="1:6" ht="24" x14ac:dyDescent="0.2">
      <c r="A235" s="153" t="s">
        <v>1089</v>
      </c>
      <c r="B235" s="148" t="s">
        <v>1090</v>
      </c>
      <c r="C235" s="154" t="s">
        <v>1108</v>
      </c>
      <c r="D235" s="155" t="s">
        <v>824</v>
      </c>
      <c r="E235" s="156">
        <v>7949.66</v>
      </c>
      <c r="F235" s="158" t="s">
        <v>1094</v>
      </c>
    </row>
    <row r="236" spans="1:6" x14ac:dyDescent="0.2">
      <c r="A236" s="153" t="s">
        <v>1089</v>
      </c>
      <c r="B236" s="148" t="s">
        <v>1090</v>
      </c>
      <c r="C236" s="154" t="s">
        <v>1109</v>
      </c>
      <c r="D236" s="155" t="s">
        <v>824</v>
      </c>
      <c r="E236" s="156">
        <v>1303.9000000000001</v>
      </c>
      <c r="F236" s="158" t="s">
        <v>1094</v>
      </c>
    </row>
    <row r="237" spans="1:6" ht="24" x14ac:dyDescent="0.2">
      <c r="A237" s="153" t="s">
        <v>1089</v>
      </c>
      <c r="B237" s="148" t="s">
        <v>1090</v>
      </c>
      <c r="C237" s="154" t="s">
        <v>1110</v>
      </c>
      <c r="D237" s="155" t="s">
        <v>824</v>
      </c>
      <c r="E237" s="156">
        <v>7949.66</v>
      </c>
      <c r="F237" s="158" t="s">
        <v>1094</v>
      </c>
    </row>
    <row r="238" spans="1:6" ht="24" x14ac:dyDescent="0.2">
      <c r="A238" s="153" t="s">
        <v>1089</v>
      </c>
      <c r="B238" s="148" t="s">
        <v>1090</v>
      </c>
      <c r="C238" s="154" t="s">
        <v>1111</v>
      </c>
      <c r="D238" s="155" t="s">
        <v>824</v>
      </c>
      <c r="E238" s="156">
        <v>9912</v>
      </c>
      <c r="F238" s="158" t="s">
        <v>1094</v>
      </c>
    </row>
    <row r="239" spans="1:6" ht="19.5" customHeight="1" x14ac:dyDescent="0.2">
      <c r="A239" s="148" t="s">
        <v>1089</v>
      </c>
      <c r="B239" s="148" t="s">
        <v>1090</v>
      </c>
      <c r="C239" s="162" t="s">
        <v>1112</v>
      </c>
      <c r="D239" s="159" t="s">
        <v>824</v>
      </c>
      <c r="E239" s="160">
        <v>14004.83</v>
      </c>
      <c r="F239" s="161" t="s">
        <v>1092</v>
      </c>
    </row>
    <row r="240" spans="1:6" ht="20.25" customHeight="1" x14ac:dyDescent="0.2">
      <c r="A240" s="148" t="s">
        <v>1089</v>
      </c>
      <c r="B240" s="148" t="s">
        <v>1090</v>
      </c>
      <c r="C240" s="149" t="s">
        <v>1113</v>
      </c>
      <c r="D240" s="150" t="s">
        <v>824</v>
      </c>
      <c r="E240" s="151">
        <v>12019.008</v>
      </c>
      <c r="F240" s="161" t="s">
        <v>1092</v>
      </c>
    </row>
    <row r="241" spans="1:6" ht="24" x14ac:dyDescent="0.2">
      <c r="A241" s="148" t="s">
        <v>1089</v>
      </c>
      <c r="B241" s="148" t="s">
        <v>1090</v>
      </c>
      <c r="C241" s="149" t="s">
        <v>1114</v>
      </c>
      <c r="D241" s="159" t="s">
        <v>824</v>
      </c>
      <c r="E241" s="160">
        <v>4378.9799999999996</v>
      </c>
      <c r="F241" s="161" t="s">
        <v>1094</v>
      </c>
    </row>
    <row r="242" spans="1:6" ht="24" x14ac:dyDescent="0.2">
      <c r="A242" s="148" t="s">
        <v>1089</v>
      </c>
      <c r="B242" s="148" t="s">
        <v>1090</v>
      </c>
      <c r="C242" s="149" t="s">
        <v>1115</v>
      </c>
      <c r="D242" s="150" t="s">
        <v>824</v>
      </c>
      <c r="E242" s="151">
        <v>3482.18</v>
      </c>
      <c r="F242" s="152" t="s">
        <v>1092</v>
      </c>
    </row>
    <row r="243" spans="1:6" ht="24" x14ac:dyDescent="0.2">
      <c r="A243" s="148" t="s">
        <v>1089</v>
      </c>
      <c r="B243" s="148" t="s">
        <v>1090</v>
      </c>
      <c r="C243" s="149" t="s">
        <v>1116</v>
      </c>
      <c r="D243" s="150" t="s">
        <v>824</v>
      </c>
      <c r="E243" s="151">
        <v>6755.7359999999999</v>
      </c>
      <c r="F243" s="161" t="s">
        <v>1092</v>
      </c>
    </row>
    <row r="244" spans="1:6" ht="12.95" customHeight="1" x14ac:dyDescent="0.2">
      <c r="A244" s="163" t="s">
        <v>1117</v>
      </c>
      <c r="B244" s="163" t="s">
        <v>1118</v>
      </c>
      <c r="C244" s="164" t="s">
        <v>1119</v>
      </c>
      <c r="D244" s="165" t="s">
        <v>824</v>
      </c>
      <c r="E244" s="166"/>
      <c r="F244" s="167" t="s">
        <v>1120</v>
      </c>
    </row>
    <row r="245" spans="1:6" ht="24" x14ac:dyDescent="0.2">
      <c r="A245" s="168" t="s">
        <v>1121</v>
      </c>
      <c r="B245" s="168" t="s">
        <v>1122</v>
      </c>
      <c r="C245" s="169" t="s">
        <v>1123</v>
      </c>
      <c r="D245" s="170" t="s">
        <v>824</v>
      </c>
      <c r="E245" s="171">
        <v>36028.94</v>
      </c>
      <c r="F245" s="172" t="s">
        <v>1124</v>
      </c>
    </row>
    <row r="246" spans="1:6" x14ac:dyDescent="0.2">
      <c r="A246" s="168" t="s">
        <v>1121</v>
      </c>
      <c r="B246" s="168" t="s">
        <v>1122</v>
      </c>
      <c r="C246" s="169" t="s">
        <v>1125</v>
      </c>
      <c r="D246" s="170" t="s">
        <v>824</v>
      </c>
      <c r="E246" s="171">
        <v>30591.5</v>
      </c>
      <c r="F246" s="172" t="s">
        <v>1124</v>
      </c>
    </row>
    <row r="247" spans="1:6" x14ac:dyDescent="0.2">
      <c r="A247" s="168" t="s">
        <v>1121</v>
      </c>
      <c r="B247" s="168" t="s">
        <v>1122</v>
      </c>
      <c r="C247" s="169" t="s">
        <v>1126</v>
      </c>
      <c r="D247" s="170" t="s">
        <v>824</v>
      </c>
      <c r="E247" s="171">
        <v>626.58000000000004</v>
      </c>
      <c r="F247" s="172" t="s">
        <v>1124</v>
      </c>
    </row>
    <row r="248" spans="1:6" ht="24" x14ac:dyDescent="0.2">
      <c r="A248" s="168" t="s">
        <v>1121</v>
      </c>
      <c r="B248" s="168" t="s">
        <v>1122</v>
      </c>
      <c r="C248" s="169" t="s">
        <v>1127</v>
      </c>
      <c r="D248" s="170" t="s">
        <v>824</v>
      </c>
      <c r="E248" s="171">
        <v>62031.42</v>
      </c>
      <c r="F248" s="172" t="s">
        <v>1124</v>
      </c>
    </row>
    <row r="249" spans="1:6" x14ac:dyDescent="0.2">
      <c r="A249" s="68" t="s">
        <v>642</v>
      </c>
      <c r="B249" s="68" t="s">
        <v>1128</v>
      </c>
      <c r="C249" s="69" t="s">
        <v>1129</v>
      </c>
      <c r="D249" s="70" t="s">
        <v>824</v>
      </c>
      <c r="E249" s="71">
        <v>60</v>
      </c>
      <c r="F249" s="108" t="s">
        <v>1130</v>
      </c>
    </row>
    <row r="250" spans="1:6" x14ac:dyDescent="0.2">
      <c r="A250" s="173" t="s">
        <v>1131</v>
      </c>
      <c r="B250" s="173" t="s">
        <v>1132</v>
      </c>
      <c r="C250" s="174" t="s">
        <v>1133</v>
      </c>
      <c r="D250" s="175" t="s">
        <v>824</v>
      </c>
      <c r="E250" s="176">
        <v>487.34</v>
      </c>
      <c r="F250" s="177" t="s">
        <v>1134</v>
      </c>
    </row>
    <row r="251" spans="1:6" x14ac:dyDescent="0.2">
      <c r="A251" s="173" t="s">
        <v>1131</v>
      </c>
      <c r="B251" s="173" t="s">
        <v>1132</v>
      </c>
      <c r="C251" s="174" t="s">
        <v>1135</v>
      </c>
      <c r="D251" s="175" t="s">
        <v>824</v>
      </c>
      <c r="E251" s="176">
        <v>88.5</v>
      </c>
      <c r="F251" s="177" t="s">
        <v>1134</v>
      </c>
    </row>
    <row r="252" spans="1:6" x14ac:dyDescent="0.2">
      <c r="A252" s="178" t="s">
        <v>719</v>
      </c>
      <c r="B252" s="178" t="s">
        <v>1136</v>
      </c>
      <c r="C252" s="179" t="s">
        <v>1137</v>
      </c>
      <c r="D252" s="180" t="s">
        <v>824</v>
      </c>
      <c r="E252" s="181">
        <v>177</v>
      </c>
      <c r="F252" s="182" t="s">
        <v>1138</v>
      </c>
    </row>
    <row r="253" spans="1:6" ht="36" x14ac:dyDescent="0.2">
      <c r="A253" s="178" t="s">
        <v>719</v>
      </c>
      <c r="B253" s="178" t="s">
        <v>1136</v>
      </c>
      <c r="C253" s="179" t="s">
        <v>1139</v>
      </c>
      <c r="D253" s="180" t="s">
        <v>824</v>
      </c>
      <c r="E253" s="181">
        <v>5959</v>
      </c>
      <c r="F253" s="182" t="s">
        <v>1138</v>
      </c>
    </row>
    <row r="254" spans="1:6" x14ac:dyDescent="0.2">
      <c r="A254" s="68" t="s">
        <v>731</v>
      </c>
      <c r="B254" s="68" t="s">
        <v>1140</v>
      </c>
      <c r="C254" s="69" t="s">
        <v>1141</v>
      </c>
      <c r="D254" s="70" t="s">
        <v>1142</v>
      </c>
      <c r="E254" s="71">
        <v>18.88</v>
      </c>
      <c r="F254" s="72" t="s">
        <v>1143</v>
      </c>
    </row>
    <row r="255" spans="1:6" x14ac:dyDescent="0.2">
      <c r="A255" s="68" t="s">
        <v>736</v>
      </c>
      <c r="B255" s="68" t="s">
        <v>1144</v>
      </c>
      <c r="C255" s="69" t="s">
        <v>1145</v>
      </c>
      <c r="D255" s="70" t="s">
        <v>824</v>
      </c>
      <c r="E255" s="71">
        <v>4124.1000000000004</v>
      </c>
      <c r="F255" s="72" t="s">
        <v>1146</v>
      </c>
    </row>
    <row r="256" spans="1:6" ht="19.5" customHeight="1" x14ac:dyDescent="0.2">
      <c r="A256" s="68" t="s">
        <v>736</v>
      </c>
      <c r="B256" s="68" t="s">
        <v>1144</v>
      </c>
      <c r="C256" s="69" t="s">
        <v>1147</v>
      </c>
      <c r="D256" s="70" t="s">
        <v>824</v>
      </c>
      <c r="E256" s="71">
        <v>4737.7</v>
      </c>
      <c r="F256" s="72" t="s">
        <v>1146</v>
      </c>
    </row>
    <row r="257" spans="1:6" x14ac:dyDescent="0.2">
      <c r="A257" s="68" t="s">
        <v>736</v>
      </c>
      <c r="B257" s="68" t="s">
        <v>1144</v>
      </c>
      <c r="C257" s="69" t="s">
        <v>1148</v>
      </c>
      <c r="D257" s="70" t="s">
        <v>824</v>
      </c>
      <c r="E257" s="71">
        <v>1239</v>
      </c>
      <c r="F257" s="72" t="s">
        <v>1146</v>
      </c>
    </row>
    <row r="258" spans="1:6" ht="24" x14ac:dyDescent="0.2">
      <c r="A258" s="178" t="s">
        <v>716</v>
      </c>
      <c r="B258" s="178" t="s">
        <v>1149</v>
      </c>
      <c r="C258" s="179" t="s">
        <v>1150</v>
      </c>
      <c r="D258" s="180" t="s">
        <v>824</v>
      </c>
      <c r="E258" s="181">
        <v>711.54</v>
      </c>
      <c r="F258" s="182" t="s">
        <v>1138</v>
      </c>
    </row>
    <row r="259" spans="1:6" ht="23.25" customHeight="1" x14ac:dyDescent="0.2">
      <c r="A259" s="178" t="s">
        <v>716</v>
      </c>
      <c r="B259" s="178" t="s">
        <v>1149</v>
      </c>
      <c r="C259" s="179" t="s">
        <v>1151</v>
      </c>
      <c r="D259" s="180" t="s">
        <v>824</v>
      </c>
      <c r="E259" s="181">
        <v>30.68</v>
      </c>
      <c r="F259" s="182" t="s">
        <v>1138</v>
      </c>
    </row>
    <row r="260" spans="1:6" ht="17.25" customHeight="1" x14ac:dyDescent="0.2">
      <c r="A260" s="178" t="s">
        <v>716</v>
      </c>
      <c r="B260" s="178" t="s">
        <v>1149</v>
      </c>
      <c r="C260" s="179" t="s">
        <v>1152</v>
      </c>
      <c r="D260" s="180" t="s">
        <v>824</v>
      </c>
      <c r="E260" s="181">
        <v>93.22</v>
      </c>
      <c r="F260" s="182" t="s">
        <v>1153</v>
      </c>
    </row>
    <row r="261" spans="1:6" ht="15" customHeight="1" x14ac:dyDescent="0.2">
      <c r="A261" s="178" t="s">
        <v>716</v>
      </c>
      <c r="B261" s="178" t="s">
        <v>1149</v>
      </c>
      <c r="C261" s="179" t="s">
        <v>1154</v>
      </c>
      <c r="D261" s="180" t="s">
        <v>824</v>
      </c>
      <c r="E261" s="181">
        <v>140.125</v>
      </c>
      <c r="F261" s="182" t="s">
        <v>1153</v>
      </c>
    </row>
    <row r="262" spans="1:6" x14ac:dyDescent="0.2">
      <c r="A262" s="178" t="s">
        <v>716</v>
      </c>
      <c r="B262" s="178" t="s">
        <v>1149</v>
      </c>
      <c r="C262" s="179" t="s">
        <v>1155</v>
      </c>
      <c r="D262" s="180" t="s">
        <v>824</v>
      </c>
      <c r="E262" s="181">
        <v>194.7</v>
      </c>
      <c r="F262" s="182" t="s">
        <v>1153</v>
      </c>
    </row>
    <row r="263" spans="1:6" x14ac:dyDescent="0.2">
      <c r="A263" s="178" t="s">
        <v>716</v>
      </c>
      <c r="B263" s="178" t="s">
        <v>1149</v>
      </c>
      <c r="C263" s="179" t="s">
        <v>1156</v>
      </c>
      <c r="D263" s="180" t="s">
        <v>824</v>
      </c>
      <c r="E263" s="181">
        <v>334.82499999999999</v>
      </c>
      <c r="F263" s="182" t="s">
        <v>1153</v>
      </c>
    </row>
    <row r="264" spans="1:6" x14ac:dyDescent="0.2">
      <c r="A264" s="178" t="s">
        <v>716</v>
      </c>
      <c r="B264" s="178" t="s">
        <v>1149</v>
      </c>
      <c r="C264" s="179" t="s">
        <v>1157</v>
      </c>
      <c r="D264" s="180" t="s">
        <v>824</v>
      </c>
      <c r="E264" s="181">
        <v>474.36</v>
      </c>
      <c r="F264" s="182" t="s">
        <v>1153</v>
      </c>
    </row>
    <row r="265" spans="1:6" x14ac:dyDescent="0.2">
      <c r="A265" s="178" t="s">
        <v>716</v>
      </c>
      <c r="B265" s="178" t="s">
        <v>1149</v>
      </c>
      <c r="C265" s="179" t="s">
        <v>1158</v>
      </c>
      <c r="D265" s="180" t="s">
        <v>824</v>
      </c>
      <c r="E265" s="181">
        <v>548.70000000000005</v>
      </c>
      <c r="F265" s="182" t="s">
        <v>1153</v>
      </c>
    </row>
    <row r="266" spans="1:6" x14ac:dyDescent="0.2">
      <c r="A266" s="178" t="s">
        <v>716</v>
      </c>
      <c r="B266" s="178" t="s">
        <v>1149</v>
      </c>
      <c r="C266" s="179" t="s">
        <v>1159</v>
      </c>
      <c r="D266" s="180" t="s">
        <v>824</v>
      </c>
      <c r="E266" s="181">
        <v>628.94000000000005</v>
      </c>
      <c r="F266" s="182" t="s">
        <v>1153</v>
      </c>
    </row>
    <row r="267" spans="1:6" x14ac:dyDescent="0.2">
      <c r="A267" s="178" t="s">
        <v>716</v>
      </c>
      <c r="B267" s="178" t="s">
        <v>1149</v>
      </c>
      <c r="C267" s="179" t="s">
        <v>1160</v>
      </c>
      <c r="D267" s="180" t="s">
        <v>824</v>
      </c>
      <c r="E267" s="181">
        <v>401.2</v>
      </c>
      <c r="F267" s="182" t="s">
        <v>1153</v>
      </c>
    </row>
    <row r="268" spans="1:6" x14ac:dyDescent="0.2">
      <c r="A268" s="178" t="s">
        <v>716</v>
      </c>
      <c r="B268" s="178" t="s">
        <v>1149</v>
      </c>
      <c r="C268" s="179" t="s">
        <v>1161</v>
      </c>
      <c r="D268" s="180" t="s">
        <v>824</v>
      </c>
      <c r="E268" s="181">
        <v>526.57500000000005</v>
      </c>
      <c r="F268" s="182" t="s">
        <v>1153</v>
      </c>
    </row>
    <row r="269" spans="1:6" x14ac:dyDescent="0.2">
      <c r="A269" s="178" t="s">
        <v>716</v>
      </c>
      <c r="B269" s="178" t="s">
        <v>1149</v>
      </c>
      <c r="C269" s="179" t="s">
        <v>1162</v>
      </c>
      <c r="D269" s="180" t="s">
        <v>848</v>
      </c>
      <c r="E269" s="181">
        <v>175.82</v>
      </c>
      <c r="F269" s="182" t="s">
        <v>1153</v>
      </c>
    </row>
    <row r="270" spans="1:6" x14ac:dyDescent="0.2">
      <c r="A270" s="178" t="s">
        <v>716</v>
      </c>
      <c r="B270" s="178" t="s">
        <v>1149</v>
      </c>
      <c r="C270" s="179" t="s">
        <v>1163</v>
      </c>
      <c r="D270" s="180" t="s">
        <v>848</v>
      </c>
      <c r="E270" s="181">
        <v>531</v>
      </c>
      <c r="F270" s="182" t="s">
        <v>1153</v>
      </c>
    </row>
    <row r="271" spans="1:6" x14ac:dyDescent="0.2">
      <c r="A271" s="178" t="s">
        <v>716</v>
      </c>
      <c r="B271" s="178" t="s">
        <v>1149</v>
      </c>
      <c r="C271" s="179" t="s">
        <v>1164</v>
      </c>
      <c r="D271" s="180" t="s">
        <v>848</v>
      </c>
      <c r="E271" s="181">
        <v>233.64</v>
      </c>
      <c r="F271" s="182" t="s">
        <v>1153</v>
      </c>
    </row>
    <row r="272" spans="1:6" x14ac:dyDescent="0.2">
      <c r="A272" s="178" t="s">
        <v>716</v>
      </c>
      <c r="B272" s="178" t="s">
        <v>1149</v>
      </c>
      <c r="C272" s="179" t="s">
        <v>1165</v>
      </c>
      <c r="D272" s="180" t="s">
        <v>848</v>
      </c>
      <c r="E272" s="181">
        <v>260.00110000000001</v>
      </c>
      <c r="F272" s="182" t="s">
        <v>1153</v>
      </c>
    </row>
    <row r="273" spans="1:6" ht="36" x14ac:dyDescent="0.2">
      <c r="A273" s="178" t="s">
        <v>716</v>
      </c>
      <c r="B273" s="178" t="s">
        <v>1149</v>
      </c>
      <c r="C273" s="179" t="s">
        <v>1166</v>
      </c>
      <c r="D273" s="180" t="s">
        <v>824</v>
      </c>
      <c r="E273" s="181">
        <v>283.2</v>
      </c>
      <c r="F273" s="182" t="s">
        <v>1138</v>
      </c>
    </row>
    <row r="274" spans="1:6" x14ac:dyDescent="0.2">
      <c r="A274" s="178" t="s">
        <v>716</v>
      </c>
      <c r="B274" s="178" t="s">
        <v>1149</v>
      </c>
      <c r="C274" s="179" t="s">
        <v>1167</v>
      </c>
      <c r="D274" s="180" t="s">
        <v>824</v>
      </c>
      <c r="E274" s="181">
        <v>132.75</v>
      </c>
      <c r="F274" s="182" t="s">
        <v>1153</v>
      </c>
    </row>
    <row r="275" spans="1:6" x14ac:dyDescent="0.2">
      <c r="A275" s="178" t="s">
        <v>716</v>
      </c>
      <c r="B275" s="178" t="s">
        <v>1149</v>
      </c>
      <c r="C275" s="179" t="s">
        <v>1168</v>
      </c>
      <c r="D275" s="180" t="s">
        <v>824</v>
      </c>
      <c r="E275" s="181">
        <v>368.75</v>
      </c>
      <c r="F275" s="182" t="s">
        <v>1153</v>
      </c>
    </row>
    <row r="276" spans="1:6" x14ac:dyDescent="0.2">
      <c r="A276" s="178" t="s">
        <v>716</v>
      </c>
      <c r="B276" s="178" t="s">
        <v>1149</v>
      </c>
      <c r="C276" s="179" t="s">
        <v>1169</v>
      </c>
      <c r="D276" s="180" t="s">
        <v>824</v>
      </c>
      <c r="E276" s="181">
        <v>5546</v>
      </c>
      <c r="F276" s="182" t="s">
        <v>1138</v>
      </c>
    </row>
    <row r="277" spans="1:6" ht="24" x14ac:dyDescent="0.2">
      <c r="A277" s="178" t="s">
        <v>716</v>
      </c>
      <c r="B277" s="178" t="s">
        <v>1149</v>
      </c>
      <c r="C277" s="179" t="s">
        <v>1170</v>
      </c>
      <c r="D277" s="180" t="s">
        <v>824</v>
      </c>
      <c r="E277" s="181">
        <v>1215.4000000000001</v>
      </c>
      <c r="F277" s="182" t="s">
        <v>1138</v>
      </c>
    </row>
    <row r="278" spans="1:6" x14ac:dyDescent="0.2">
      <c r="A278" s="178" t="s">
        <v>716</v>
      </c>
      <c r="B278" s="178" t="s">
        <v>1149</v>
      </c>
      <c r="C278" s="179" t="s">
        <v>1171</v>
      </c>
      <c r="D278" s="180" t="s">
        <v>1172</v>
      </c>
      <c r="E278" s="181">
        <v>139.24</v>
      </c>
      <c r="F278" s="182" t="s">
        <v>1173</v>
      </c>
    </row>
    <row r="279" spans="1:6" x14ac:dyDescent="0.2">
      <c r="A279" s="178" t="s">
        <v>716</v>
      </c>
      <c r="B279" s="178" t="s">
        <v>1149</v>
      </c>
      <c r="C279" s="179" t="s">
        <v>1174</v>
      </c>
      <c r="D279" s="180" t="s">
        <v>1172</v>
      </c>
      <c r="E279" s="181">
        <v>194.7</v>
      </c>
      <c r="F279" s="182" t="s">
        <v>1173</v>
      </c>
    </row>
    <row r="280" spans="1:6" ht="24" x14ac:dyDescent="0.2">
      <c r="A280" s="178" t="s">
        <v>716</v>
      </c>
      <c r="B280" s="178" t="s">
        <v>1149</v>
      </c>
      <c r="C280" s="179" t="s">
        <v>1175</v>
      </c>
      <c r="D280" s="180" t="s">
        <v>824</v>
      </c>
      <c r="E280" s="181">
        <v>12.803000000000001</v>
      </c>
      <c r="F280" s="182" t="s">
        <v>1153</v>
      </c>
    </row>
    <row r="281" spans="1:6" x14ac:dyDescent="0.2">
      <c r="A281" s="178" t="s">
        <v>716</v>
      </c>
      <c r="B281" s="178" t="s">
        <v>1149</v>
      </c>
      <c r="C281" s="179" t="s">
        <v>1176</v>
      </c>
      <c r="D281" s="180" t="s">
        <v>824</v>
      </c>
      <c r="E281" s="181">
        <v>663.75</v>
      </c>
      <c r="F281" s="182" t="s">
        <v>1153</v>
      </c>
    </row>
    <row r="282" spans="1:6" x14ac:dyDescent="0.2">
      <c r="A282" s="178" t="s">
        <v>716</v>
      </c>
      <c r="B282" s="178" t="s">
        <v>1149</v>
      </c>
      <c r="C282" s="179" t="s">
        <v>1177</v>
      </c>
      <c r="D282" s="180" t="s">
        <v>824</v>
      </c>
      <c r="E282" s="181">
        <v>6149.9943000000003</v>
      </c>
      <c r="F282" s="182" t="s">
        <v>1138</v>
      </c>
    </row>
    <row r="283" spans="1:6" x14ac:dyDescent="0.2">
      <c r="A283" s="68" t="s">
        <v>735</v>
      </c>
      <c r="B283" s="68" t="s">
        <v>1178</v>
      </c>
      <c r="C283" s="69" t="s">
        <v>1179</v>
      </c>
      <c r="D283" s="70" t="s">
        <v>824</v>
      </c>
      <c r="E283" s="71">
        <v>6490</v>
      </c>
      <c r="F283" s="108" t="s">
        <v>1180</v>
      </c>
    </row>
    <row r="284" spans="1:6" x14ac:dyDescent="0.2">
      <c r="A284" s="68" t="s">
        <v>735</v>
      </c>
      <c r="B284" s="68" t="s">
        <v>1178</v>
      </c>
      <c r="C284" s="69" t="s">
        <v>1181</v>
      </c>
      <c r="D284" s="70" t="s">
        <v>824</v>
      </c>
      <c r="E284" s="71">
        <v>6490</v>
      </c>
      <c r="F284" s="108" t="s">
        <v>1180</v>
      </c>
    </row>
    <row r="285" spans="1:6" x14ac:dyDescent="0.2">
      <c r="A285" s="68" t="s">
        <v>735</v>
      </c>
      <c r="B285" s="68" t="s">
        <v>1178</v>
      </c>
      <c r="C285" s="69" t="s">
        <v>1182</v>
      </c>
      <c r="D285" s="70" t="s">
        <v>824</v>
      </c>
      <c r="E285" s="71">
        <v>6490</v>
      </c>
      <c r="F285" s="108" t="s">
        <v>1180</v>
      </c>
    </row>
    <row r="286" spans="1:6" ht="14.1" customHeight="1" x14ac:dyDescent="0.2">
      <c r="A286" s="68" t="s">
        <v>735</v>
      </c>
      <c r="B286" s="68" t="s">
        <v>1178</v>
      </c>
      <c r="C286" s="69" t="s">
        <v>1183</v>
      </c>
      <c r="D286" s="70" t="s">
        <v>824</v>
      </c>
      <c r="E286" s="71">
        <v>6490</v>
      </c>
      <c r="F286" s="108" t="s">
        <v>1180</v>
      </c>
    </row>
    <row r="287" spans="1:6" ht="15" customHeight="1" x14ac:dyDescent="0.2">
      <c r="A287" s="68" t="s">
        <v>735</v>
      </c>
      <c r="B287" s="68" t="s">
        <v>1178</v>
      </c>
      <c r="C287" s="69" t="s">
        <v>1184</v>
      </c>
      <c r="D287" s="70" t="s">
        <v>824</v>
      </c>
      <c r="E287" s="71">
        <v>6490</v>
      </c>
      <c r="F287" s="108" t="s">
        <v>1180</v>
      </c>
    </row>
    <row r="288" spans="1:6" ht="21.75" customHeight="1" x14ac:dyDescent="0.2">
      <c r="A288" s="183" t="s">
        <v>766</v>
      </c>
      <c r="B288" s="183" t="s">
        <v>1185</v>
      </c>
      <c r="C288" s="184" t="s">
        <v>1186</v>
      </c>
      <c r="D288" s="185" t="s">
        <v>824</v>
      </c>
      <c r="E288" s="186">
        <v>2205.7732999999998</v>
      </c>
      <c r="F288" s="187" t="s">
        <v>1187</v>
      </c>
    </row>
    <row r="289" spans="1:6" ht="15.95" customHeight="1" x14ac:dyDescent="0.2">
      <c r="A289" s="183" t="s">
        <v>766</v>
      </c>
      <c r="B289" s="183" t="s">
        <v>1185</v>
      </c>
      <c r="C289" s="184" t="s">
        <v>1188</v>
      </c>
      <c r="D289" s="185" t="s">
        <v>824</v>
      </c>
      <c r="E289" s="186">
        <v>501.5</v>
      </c>
      <c r="F289" s="187" t="s">
        <v>1187</v>
      </c>
    </row>
    <row r="290" spans="1:6" x14ac:dyDescent="0.2">
      <c r="A290" s="183" t="s">
        <v>766</v>
      </c>
      <c r="B290" s="183" t="s">
        <v>1185</v>
      </c>
      <c r="C290" s="184" t="s">
        <v>1189</v>
      </c>
      <c r="D290" s="185" t="s">
        <v>824</v>
      </c>
      <c r="E290" s="186">
        <v>442.5</v>
      </c>
      <c r="F290" s="187" t="s">
        <v>1187</v>
      </c>
    </row>
    <row r="291" spans="1:6" ht="14.1" customHeight="1" x14ac:dyDescent="0.2">
      <c r="A291" s="183" t="s">
        <v>766</v>
      </c>
      <c r="B291" s="183" t="s">
        <v>1185</v>
      </c>
      <c r="C291" s="184" t="s">
        <v>1190</v>
      </c>
      <c r="D291" s="185" t="s">
        <v>824</v>
      </c>
      <c r="E291" s="186">
        <v>531</v>
      </c>
      <c r="F291" s="187" t="s">
        <v>1187</v>
      </c>
    </row>
    <row r="292" spans="1:6" x14ac:dyDescent="0.2">
      <c r="A292" s="183" t="s">
        <v>766</v>
      </c>
      <c r="B292" s="183" t="s">
        <v>1185</v>
      </c>
      <c r="C292" s="184" t="s">
        <v>1191</v>
      </c>
      <c r="D292" s="185" t="s">
        <v>824</v>
      </c>
      <c r="E292" s="186">
        <v>796.5</v>
      </c>
      <c r="F292" s="187" t="s">
        <v>1187</v>
      </c>
    </row>
    <row r="293" spans="1:6" ht="17.25" customHeight="1" x14ac:dyDescent="0.2">
      <c r="A293" s="183" t="s">
        <v>766</v>
      </c>
      <c r="B293" s="183" t="s">
        <v>1185</v>
      </c>
      <c r="C293" s="184" t="s">
        <v>1192</v>
      </c>
      <c r="D293" s="185" t="s">
        <v>824</v>
      </c>
      <c r="E293" s="186">
        <v>5640.4</v>
      </c>
      <c r="F293" s="187" t="s">
        <v>1187</v>
      </c>
    </row>
    <row r="294" spans="1:6" ht="30.75" customHeight="1" x14ac:dyDescent="0.2">
      <c r="A294" s="183" t="s">
        <v>766</v>
      </c>
      <c r="B294" s="183" t="s">
        <v>1185</v>
      </c>
      <c r="C294" s="184" t="s">
        <v>1193</v>
      </c>
      <c r="D294" s="185" t="s">
        <v>824</v>
      </c>
      <c r="E294" s="186">
        <v>5640.4</v>
      </c>
      <c r="F294" s="187" t="s">
        <v>1187</v>
      </c>
    </row>
    <row r="295" spans="1:6" ht="24" x14ac:dyDescent="0.2">
      <c r="A295" s="183" t="s">
        <v>766</v>
      </c>
      <c r="B295" s="183" t="s">
        <v>1185</v>
      </c>
      <c r="C295" s="184" t="s">
        <v>1194</v>
      </c>
      <c r="D295" s="185" t="s">
        <v>824</v>
      </c>
      <c r="E295" s="186">
        <v>5640.4</v>
      </c>
      <c r="F295" s="187" t="s">
        <v>1187</v>
      </c>
    </row>
    <row r="296" spans="1:6" ht="29.25" customHeight="1" x14ac:dyDescent="0.2">
      <c r="A296" s="183" t="s">
        <v>766</v>
      </c>
      <c r="B296" s="183" t="s">
        <v>1185</v>
      </c>
      <c r="C296" s="184" t="s">
        <v>1195</v>
      </c>
      <c r="D296" s="185" t="s">
        <v>824</v>
      </c>
      <c r="E296" s="186">
        <v>4366</v>
      </c>
      <c r="F296" s="187" t="s">
        <v>1187</v>
      </c>
    </row>
    <row r="297" spans="1:6" ht="28.5" customHeight="1" x14ac:dyDescent="0.2">
      <c r="A297" s="183" t="s">
        <v>766</v>
      </c>
      <c r="B297" s="183" t="s">
        <v>1185</v>
      </c>
      <c r="C297" s="184" t="s">
        <v>1196</v>
      </c>
      <c r="D297" s="185" t="s">
        <v>824</v>
      </c>
      <c r="E297" s="186">
        <v>15611.4</v>
      </c>
      <c r="F297" s="187" t="s">
        <v>1187</v>
      </c>
    </row>
    <row r="298" spans="1:6" ht="28.5" customHeight="1" x14ac:dyDescent="0.2">
      <c r="A298" s="183" t="s">
        <v>766</v>
      </c>
      <c r="B298" s="183" t="s">
        <v>1185</v>
      </c>
      <c r="C298" s="184" t="s">
        <v>1197</v>
      </c>
      <c r="D298" s="185" t="s">
        <v>824</v>
      </c>
      <c r="E298" s="186">
        <v>179.15</v>
      </c>
      <c r="F298" s="187" t="s">
        <v>1187</v>
      </c>
    </row>
    <row r="299" spans="1:6" ht="22.5" customHeight="1" x14ac:dyDescent="0.2">
      <c r="A299" s="183" t="s">
        <v>766</v>
      </c>
      <c r="B299" s="183" t="s">
        <v>1185</v>
      </c>
      <c r="C299" s="184" t="s">
        <v>1198</v>
      </c>
      <c r="D299" s="185" t="s">
        <v>824</v>
      </c>
      <c r="E299" s="186">
        <v>194.7</v>
      </c>
      <c r="F299" s="187" t="s">
        <v>1187</v>
      </c>
    </row>
    <row r="300" spans="1:6" x14ac:dyDescent="0.2">
      <c r="A300" s="183" t="s">
        <v>766</v>
      </c>
      <c r="B300" s="183" t="s">
        <v>1185</v>
      </c>
      <c r="C300" s="184" t="s">
        <v>1199</v>
      </c>
      <c r="D300" s="185" t="s">
        <v>824</v>
      </c>
      <c r="E300" s="186">
        <v>672.6</v>
      </c>
      <c r="F300" s="187" t="s">
        <v>1187</v>
      </c>
    </row>
    <row r="301" spans="1:6" x14ac:dyDescent="0.2">
      <c r="A301" s="183" t="s">
        <v>766</v>
      </c>
      <c r="B301" s="183" t="s">
        <v>1185</v>
      </c>
      <c r="C301" s="184" t="s">
        <v>1200</v>
      </c>
      <c r="D301" s="185" t="s">
        <v>824</v>
      </c>
      <c r="E301" s="186">
        <v>20650</v>
      </c>
      <c r="F301" s="187" t="s">
        <v>1187</v>
      </c>
    </row>
    <row r="302" spans="1:6" x14ac:dyDescent="0.2">
      <c r="A302" s="183" t="s">
        <v>766</v>
      </c>
      <c r="B302" s="183" t="s">
        <v>1185</v>
      </c>
      <c r="C302" s="184" t="s">
        <v>1201</v>
      </c>
      <c r="D302" s="185" t="s">
        <v>824</v>
      </c>
      <c r="E302" s="186">
        <v>4661</v>
      </c>
      <c r="F302" s="187" t="s">
        <v>1187</v>
      </c>
    </row>
    <row r="303" spans="1:6" x14ac:dyDescent="0.2">
      <c r="A303" s="183" t="s">
        <v>766</v>
      </c>
      <c r="B303" s="183" t="s">
        <v>1185</v>
      </c>
      <c r="C303" s="184" t="s">
        <v>1202</v>
      </c>
      <c r="D303" s="185" t="s">
        <v>824</v>
      </c>
      <c r="E303" s="186">
        <v>525.1</v>
      </c>
      <c r="F303" s="187" t="s">
        <v>1187</v>
      </c>
    </row>
    <row r="304" spans="1:6" x14ac:dyDescent="0.2">
      <c r="A304" s="183" t="s">
        <v>766</v>
      </c>
      <c r="B304" s="183" t="s">
        <v>1185</v>
      </c>
      <c r="C304" s="184" t="s">
        <v>1203</v>
      </c>
      <c r="D304" s="185" t="s">
        <v>824</v>
      </c>
      <c r="E304" s="186">
        <v>6384.19</v>
      </c>
      <c r="F304" s="187" t="s">
        <v>1187</v>
      </c>
    </row>
    <row r="305" spans="1:6" ht="21" customHeight="1" x14ac:dyDescent="0.2">
      <c r="A305" s="183" t="s">
        <v>766</v>
      </c>
      <c r="B305" s="183" t="s">
        <v>1185</v>
      </c>
      <c r="C305" s="184" t="s">
        <v>1204</v>
      </c>
      <c r="D305" s="185" t="s">
        <v>824</v>
      </c>
      <c r="E305" s="186">
        <v>899.04330000000004</v>
      </c>
      <c r="F305" s="187" t="s">
        <v>1187</v>
      </c>
    </row>
    <row r="306" spans="1:6" ht="29.25" customHeight="1" x14ac:dyDescent="0.2">
      <c r="A306" s="183" t="s">
        <v>766</v>
      </c>
      <c r="B306" s="183" t="s">
        <v>1185</v>
      </c>
      <c r="C306" s="184" t="s">
        <v>1205</v>
      </c>
      <c r="D306" s="185" t="s">
        <v>824</v>
      </c>
      <c r="E306" s="186">
        <v>348.1</v>
      </c>
      <c r="F306" s="187" t="s">
        <v>1187</v>
      </c>
    </row>
    <row r="307" spans="1:6" ht="28.5" customHeight="1" x14ac:dyDescent="0.2">
      <c r="A307" s="183" t="s">
        <v>766</v>
      </c>
      <c r="B307" s="183" t="s">
        <v>1185</v>
      </c>
      <c r="C307" s="184" t="s">
        <v>1206</v>
      </c>
      <c r="D307" s="185" t="s">
        <v>824</v>
      </c>
      <c r="E307" s="186">
        <v>147.5</v>
      </c>
      <c r="F307" s="187" t="s">
        <v>1187</v>
      </c>
    </row>
    <row r="308" spans="1:6" ht="32.25" customHeight="1" x14ac:dyDescent="0.2">
      <c r="A308" s="183" t="s">
        <v>766</v>
      </c>
      <c r="B308" s="183" t="s">
        <v>1185</v>
      </c>
      <c r="C308" s="184" t="s">
        <v>1207</v>
      </c>
      <c r="D308" s="185" t="s">
        <v>824</v>
      </c>
      <c r="E308" s="186">
        <v>11210</v>
      </c>
      <c r="F308" s="187" t="s">
        <v>1187</v>
      </c>
    </row>
    <row r="309" spans="1:6" ht="24" x14ac:dyDescent="0.2">
      <c r="A309" s="183" t="s">
        <v>766</v>
      </c>
      <c r="B309" s="183" t="s">
        <v>1185</v>
      </c>
      <c r="C309" s="184" t="s">
        <v>1208</v>
      </c>
      <c r="D309" s="185" t="s">
        <v>824</v>
      </c>
      <c r="E309" s="186">
        <v>1333.4</v>
      </c>
      <c r="F309" s="187" t="s">
        <v>1187</v>
      </c>
    </row>
    <row r="310" spans="1:6" x14ac:dyDescent="0.2">
      <c r="A310" s="188" t="s">
        <v>722</v>
      </c>
      <c r="B310" s="188" t="s">
        <v>1209</v>
      </c>
      <c r="C310" s="189" t="s">
        <v>1210</v>
      </c>
      <c r="D310" s="190" t="s">
        <v>824</v>
      </c>
      <c r="E310" s="191">
        <v>939.75</v>
      </c>
      <c r="F310" s="192" t="s">
        <v>1211</v>
      </c>
    </row>
    <row r="311" spans="1:6" ht="22.5" customHeight="1" x14ac:dyDescent="0.2">
      <c r="A311" s="188" t="s">
        <v>722</v>
      </c>
      <c r="B311" s="188" t="s">
        <v>1209</v>
      </c>
      <c r="C311" s="189" t="s">
        <v>1212</v>
      </c>
      <c r="D311" s="190" t="s">
        <v>824</v>
      </c>
      <c r="E311" s="191">
        <v>590</v>
      </c>
      <c r="F311" s="192" t="s">
        <v>1211</v>
      </c>
    </row>
    <row r="312" spans="1:6" x14ac:dyDescent="0.2">
      <c r="A312" s="188" t="s">
        <v>722</v>
      </c>
      <c r="B312" s="188" t="s">
        <v>1209</v>
      </c>
      <c r="C312" s="189" t="s">
        <v>1213</v>
      </c>
      <c r="D312" s="190" t="s">
        <v>824</v>
      </c>
      <c r="E312" s="191">
        <v>761.25</v>
      </c>
      <c r="F312" s="192" t="s">
        <v>1211</v>
      </c>
    </row>
    <row r="313" spans="1:6" x14ac:dyDescent="0.2">
      <c r="A313" s="188" t="s">
        <v>722</v>
      </c>
      <c r="B313" s="188" t="s">
        <v>1209</v>
      </c>
      <c r="C313" s="193" t="s">
        <v>1213</v>
      </c>
      <c r="D313" s="194" t="s">
        <v>824</v>
      </c>
      <c r="E313" s="195">
        <v>761.25</v>
      </c>
      <c r="F313" s="196" t="s">
        <v>1214</v>
      </c>
    </row>
    <row r="314" spans="1:6" ht="26.25" customHeight="1" x14ac:dyDescent="0.2">
      <c r="A314" s="188" t="s">
        <v>722</v>
      </c>
      <c r="B314" s="188" t="s">
        <v>1209</v>
      </c>
      <c r="C314" s="193" t="s">
        <v>1215</v>
      </c>
      <c r="D314" s="194" t="s">
        <v>824</v>
      </c>
      <c r="E314" s="195">
        <v>309.75</v>
      </c>
      <c r="F314" s="196" t="s">
        <v>1214</v>
      </c>
    </row>
    <row r="315" spans="1:6" ht="18" customHeight="1" x14ac:dyDescent="0.2">
      <c r="A315" s="188" t="s">
        <v>722</v>
      </c>
      <c r="B315" s="188" t="s">
        <v>1209</v>
      </c>
      <c r="C315" s="189" t="s">
        <v>1216</v>
      </c>
      <c r="D315" s="190" t="s">
        <v>824</v>
      </c>
      <c r="E315" s="191">
        <v>270.48</v>
      </c>
      <c r="F315" s="196" t="s">
        <v>1214</v>
      </c>
    </row>
    <row r="316" spans="1:6" x14ac:dyDescent="0.2">
      <c r="A316" s="188" t="s">
        <v>722</v>
      </c>
      <c r="B316" s="188" t="s">
        <v>1209</v>
      </c>
      <c r="C316" s="189" t="s">
        <v>1217</v>
      </c>
      <c r="D316" s="190" t="s">
        <v>824</v>
      </c>
      <c r="E316" s="191">
        <v>229.21530000000001</v>
      </c>
      <c r="F316" s="192" t="s">
        <v>1211</v>
      </c>
    </row>
    <row r="317" spans="1:6" x14ac:dyDescent="0.2">
      <c r="A317" s="188" t="s">
        <v>722</v>
      </c>
      <c r="B317" s="188" t="s">
        <v>1209</v>
      </c>
      <c r="C317" s="189" t="s">
        <v>1218</v>
      </c>
      <c r="D317" s="190" t="s">
        <v>824</v>
      </c>
      <c r="E317" s="191">
        <v>194.25</v>
      </c>
      <c r="F317" s="196" t="s">
        <v>1214</v>
      </c>
    </row>
    <row r="318" spans="1:6" x14ac:dyDescent="0.2">
      <c r="A318" s="188" t="s">
        <v>722</v>
      </c>
      <c r="B318" s="188" t="s">
        <v>1209</v>
      </c>
      <c r="C318" s="189" t="s">
        <v>1219</v>
      </c>
      <c r="D318" s="190" t="s">
        <v>824</v>
      </c>
      <c r="E318" s="191">
        <v>414.75</v>
      </c>
      <c r="F318" s="192" t="s">
        <v>1211</v>
      </c>
    </row>
    <row r="319" spans="1:6" x14ac:dyDescent="0.2">
      <c r="A319" s="188" t="s">
        <v>722</v>
      </c>
      <c r="B319" s="188" t="s">
        <v>1209</v>
      </c>
      <c r="C319" s="189" t="s">
        <v>1220</v>
      </c>
      <c r="D319" s="190" t="s">
        <v>824</v>
      </c>
      <c r="E319" s="191">
        <v>414.75</v>
      </c>
      <c r="F319" s="196" t="s">
        <v>1214</v>
      </c>
    </row>
    <row r="320" spans="1:6" x14ac:dyDescent="0.2">
      <c r="A320" s="188" t="s">
        <v>722</v>
      </c>
      <c r="B320" s="188" t="s">
        <v>1209</v>
      </c>
      <c r="C320" s="193" t="s">
        <v>1221</v>
      </c>
      <c r="D320" s="194" t="s">
        <v>824</v>
      </c>
      <c r="E320" s="195">
        <v>3669.75</v>
      </c>
      <c r="F320" s="196" t="s">
        <v>1214</v>
      </c>
    </row>
    <row r="321" spans="1:6" x14ac:dyDescent="0.2">
      <c r="A321" s="188" t="s">
        <v>722</v>
      </c>
      <c r="B321" s="188" t="s">
        <v>1209</v>
      </c>
      <c r="C321" s="189" t="s">
        <v>1222</v>
      </c>
      <c r="D321" s="190" t="s">
        <v>1223</v>
      </c>
      <c r="E321" s="191">
        <v>866.25</v>
      </c>
      <c r="F321" s="196" t="s">
        <v>1214</v>
      </c>
    </row>
    <row r="322" spans="1:6" ht="24" x14ac:dyDescent="0.2">
      <c r="A322" s="188" t="s">
        <v>722</v>
      </c>
      <c r="B322" s="188" t="s">
        <v>1209</v>
      </c>
      <c r="C322" s="189" t="s">
        <v>1224</v>
      </c>
      <c r="D322" s="190" t="s">
        <v>824</v>
      </c>
      <c r="E322" s="191">
        <v>8096</v>
      </c>
      <c r="F322" s="196" t="s">
        <v>1214</v>
      </c>
    </row>
    <row r="323" spans="1:6" ht="24" x14ac:dyDescent="0.2">
      <c r="A323" s="188" t="s">
        <v>722</v>
      </c>
      <c r="B323" s="188" t="s">
        <v>1209</v>
      </c>
      <c r="C323" s="189" t="s">
        <v>1225</v>
      </c>
      <c r="D323" s="190" t="s">
        <v>824</v>
      </c>
      <c r="E323" s="191">
        <v>8000</v>
      </c>
      <c r="F323" s="196" t="s">
        <v>1214</v>
      </c>
    </row>
    <row r="324" spans="1:6" x14ac:dyDescent="0.2">
      <c r="A324" s="188" t="s">
        <v>722</v>
      </c>
      <c r="B324" s="188" t="s">
        <v>1209</v>
      </c>
      <c r="C324" s="193" t="s">
        <v>1226</v>
      </c>
      <c r="D324" s="194" t="s">
        <v>824</v>
      </c>
      <c r="E324" s="195">
        <v>167.27</v>
      </c>
      <c r="F324" s="196" t="s">
        <v>1214</v>
      </c>
    </row>
    <row r="325" spans="1:6" ht="30.75" customHeight="1" x14ac:dyDescent="0.2">
      <c r="A325" s="188" t="s">
        <v>722</v>
      </c>
      <c r="B325" s="188" t="s">
        <v>1209</v>
      </c>
      <c r="C325" s="189" t="s">
        <v>1227</v>
      </c>
      <c r="D325" s="190" t="s">
        <v>824</v>
      </c>
      <c r="E325" s="191">
        <v>402.67669999999998</v>
      </c>
      <c r="F325" s="192" t="s">
        <v>1211</v>
      </c>
    </row>
    <row r="326" spans="1:6" x14ac:dyDescent="0.2">
      <c r="A326" s="188" t="s">
        <v>722</v>
      </c>
      <c r="B326" s="188" t="s">
        <v>1209</v>
      </c>
      <c r="C326" s="189" t="s">
        <v>1228</v>
      </c>
      <c r="D326" s="190" t="s">
        <v>824</v>
      </c>
      <c r="E326" s="191">
        <v>600.9153</v>
      </c>
      <c r="F326" s="192" t="s">
        <v>1211</v>
      </c>
    </row>
    <row r="327" spans="1:6" x14ac:dyDescent="0.2">
      <c r="A327" s="188" t="s">
        <v>722</v>
      </c>
      <c r="B327" s="188" t="s">
        <v>1209</v>
      </c>
      <c r="C327" s="189" t="s">
        <v>1229</v>
      </c>
      <c r="D327" s="190" t="s">
        <v>1223</v>
      </c>
      <c r="E327" s="191">
        <v>489.40600000000001</v>
      </c>
      <c r="F327" s="196" t="s">
        <v>1214</v>
      </c>
    </row>
    <row r="328" spans="1:6" ht="24.75" customHeight="1" x14ac:dyDescent="0.2">
      <c r="A328" s="188" t="s">
        <v>722</v>
      </c>
      <c r="B328" s="188" t="s">
        <v>1209</v>
      </c>
      <c r="C328" s="189" t="s">
        <v>1230</v>
      </c>
      <c r="D328" s="190" t="s">
        <v>824</v>
      </c>
      <c r="E328" s="191">
        <v>455.48</v>
      </c>
      <c r="F328" s="192" t="s">
        <v>1211</v>
      </c>
    </row>
    <row r="329" spans="1:6" ht="24" x14ac:dyDescent="0.2">
      <c r="A329" s="68" t="s">
        <v>738</v>
      </c>
      <c r="B329" s="68" t="s">
        <v>1231</v>
      </c>
      <c r="C329" s="69" t="s">
        <v>1232</v>
      </c>
      <c r="D329" s="70" t="s">
        <v>824</v>
      </c>
      <c r="E329" s="71">
        <v>6490</v>
      </c>
      <c r="F329" s="108" t="s">
        <v>1233</v>
      </c>
    </row>
    <row r="330" spans="1:6" ht="24" x14ac:dyDescent="0.2">
      <c r="A330" s="68" t="s">
        <v>1234</v>
      </c>
      <c r="B330" s="68" t="s">
        <v>1235</v>
      </c>
      <c r="C330" s="69" t="s">
        <v>1236</v>
      </c>
      <c r="D330" s="70" t="s">
        <v>990</v>
      </c>
      <c r="E330" s="71">
        <v>460.2</v>
      </c>
      <c r="F330" s="108" t="s">
        <v>1237</v>
      </c>
    </row>
    <row r="331" spans="1:6" ht="36" x14ac:dyDescent="0.2">
      <c r="A331" s="68" t="s">
        <v>634</v>
      </c>
      <c r="B331" s="68" t="s">
        <v>1238</v>
      </c>
      <c r="C331" s="69" t="s">
        <v>1239</v>
      </c>
      <c r="D331" s="70" t="s">
        <v>1240</v>
      </c>
      <c r="E331" s="71">
        <v>44877.760000000002</v>
      </c>
      <c r="F331" s="108" t="s">
        <v>1241</v>
      </c>
    </row>
    <row r="332" spans="1:6" x14ac:dyDescent="0.2">
      <c r="A332" s="72" t="s">
        <v>692</v>
      </c>
      <c r="B332" s="72" t="s">
        <v>1242</v>
      </c>
      <c r="C332" s="69" t="s">
        <v>1243</v>
      </c>
      <c r="D332" s="70" t="s">
        <v>1244</v>
      </c>
      <c r="E332" s="71">
        <v>3000</v>
      </c>
      <c r="F332" s="108" t="s">
        <v>1245</v>
      </c>
    </row>
    <row r="333" spans="1:6" ht="24" x14ac:dyDescent="0.2">
      <c r="A333" s="197" t="s">
        <v>1246</v>
      </c>
      <c r="B333" s="197" t="s">
        <v>1247</v>
      </c>
      <c r="C333" s="198" t="s">
        <v>1248</v>
      </c>
      <c r="D333" s="199" t="s">
        <v>824</v>
      </c>
      <c r="E333" s="200">
        <v>23562.5</v>
      </c>
      <c r="F333" s="201" t="s">
        <v>1249</v>
      </c>
    </row>
    <row r="334" spans="1:6" ht="24" x14ac:dyDescent="0.2">
      <c r="A334" s="197" t="s">
        <v>1246</v>
      </c>
      <c r="B334" s="197" t="s">
        <v>1247</v>
      </c>
      <c r="C334" s="198" t="s">
        <v>1250</v>
      </c>
      <c r="D334" s="199" t="s">
        <v>824</v>
      </c>
      <c r="E334" s="200">
        <v>102660</v>
      </c>
      <c r="F334" s="201" t="s">
        <v>1249</v>
      </c>
    </row>
    <row r="335" spans="1:6" ht="20.25" customHeight="1" x14ac:dyDescent="0.2">
      <c r="A335" s="202" t="s">
        <v>1251</v>
      </c>
      <c r="B335" s="202" t="s">
        <v>1252</v>
      </c>
      <c r="C335" s="203" t="s">
        <v>1253</v>
      </c>
      <c r="D335" s="204" t="s">
        <v>824</v>
      </c>
      <c r="E335" s="205">
        <v>590</v>
      </c>
      <c r="F335" s="206" t="s">
        <v>1254</v>
      </c>
    </row>
    <row r="336" spans="1:6" ht="15" customHeight="1" x14ac:dyDescent="0.2">
      <c r="A336" s="202" t="s">
        <v>1251</v>
      </c>
      <c r="B336" s="202" t="s">
        <v>1252</v>
      </c>
      <c r="C336" s="203" t="s">
        <v>1255</v>
      </c>
      <c r="D336" s="204" t="s">
        <v>824</v>
      </c>
      <c r="E336" s="205">
        <v>2124</v>
      </c>
      <c r="F336" s="206" t="s">
        <v>1254</v>
      </c>
    </row>
    <row r="337" spans="1:6" ht="14.1" customHeight="1" x14ac:dyDescent="0.2">
      <c r="A337" s="202" t="s">
        <v>1251</v>
      </c>
      <c r="B337" s="202" t="s">
        <v>1252</v>
      </c>
      <c r="C337" s="203" t="s">
        <v>1256</v>
      </c>
      <c r="D337" s="204" t="s">
        <v>1257</v>
      </c>
      <c r="E337" s="205">
        <v>2832</v>
      </c>
      <c r="F337" s="206" t="s">
        <v>1254</v>
      </c>
    </row>
    <row r="338" spans="1:6" x14ac:dyDescent="0.2">
      <c r="A338" s="202" t="s">
        <v>1251</v>
      </c>
      <c r="B338" s="202" t="s">
        <v>1252</v>
      </c>
      <c r="C338" s="203" t="s">
        <v>1258</v>
      </c>
      <c r="D338" s="204" t="s">
        <v>1257</v>
      </c>
      <c r="E338" s="205">
        <v>2548.8000000000002</v>
      </c>
      <c r="F338" s="206" t="s">
        <v>1254</v>
      </c>
    </row>
    <row r="339" spans="1:6" ht="15" customHeight="1" x14ac:dyDescent="0.2">
      <c r="A339" s="202" t="s">
        <v>1251</v>
      </c>
      <c r="B339" s="202" t="s">
        <v>1252</v>
      </c>
      <c r="C339" s="203" t="s">
        <v>1259</v>
      </c>
      <c r="D339" s="204" t="s">
        <v>1257</v>
      </c>
      <c r="E339" s="205">
        <v>2360</v>
      </c>
      <c r="F339" s="206" t="s">
        <v>1254</v>
      </c>
    </row>
    <row r="340" spans="1:6" ht="24" x14ac:dyDescent="0.2">
      <c r="A340" s="202" t="s">
        <v>1251</v>
      </c>
      <c r="B340" s="202" t="s">
        <v>1252</v>
      </c>
      <c r="C340" s="203" t="s">
        <v>1260</v>
      </c>
      <c r="D340" s="204" t="s">
        <v>1257</v>
      </c>
      <c r="E340" s="205">
        <v>2360</v>
      </c>
      <c r="F340" s="206" t="s">
        <v>1254</v>
      </c>
    </row>
    <row r="341" spans="1:6" x14ac:dyDescent="0.2">
      <c r="A341" s="202" t="s">
        <v>1251</v>
      </c>
      <c r="B341" s="202" t="s">
        <v>1252</v>
      </c>
      <c r="C341" s="203" t="s">
        <v>1261</v>
      </c>
      <c r="D341" s="204" t="s">
        <v>1257</v>
      </c>
      <c r="E341" s="205">
        <v>708</v>
      </c>
      <c r="F341" s="206" t="s">
        <v>1254</v>
      </c>
    </row>
    <row r="342" spans="1:6" x14ac:dyDescent="0.2">
      <c r="A342" s="202" t="s">
        <v>1251</v>
      </c>
      <c r="B342" s="202" t="s">
        <v>1252</v>
      </c>
      <c r="C342" s="203" t="s">
        <v>1262</v>
      </c>
      <c r="D342" s="204" t="s">
        <v>824</v>
      </c>
      <c r="E342" s="205">
        <v>7670</v>
      </c>
      <c r="F342" s="206" t="s">
        <v>1254</v>
      </c>
    </row>
    <row r="343" spans="1:6" ht="24" x14ac:dyDescent="0.2">
      <c r="A343" s="202" t="s">
        <v>1251</v>
      </c>
      <c r="B343" s="202" t="s">
        <v>1252</v>
      </c>
      <c r="C343" s="203" t="s">
        <v>1263</v>
      </c>
      <c r="D343" s="204" t="s">
        <v>1257</v>
      </c>
      <c r="E343" s="205">
        <v>2548.8000000000002</v>
      </c>
      <c r="F343" s="206" t="s">
        <v>1254</v>
      </c>
    </row>
    <row r="344" spans="1:6" ht="24" x14ac:dyDescent="0.2">
      <c r="A344" s="202" t="s">
        <v>1251</v>
      </c>
      <c r="B344" s="202" t="s">
        <v>1252</v>
      </c>
      <c r="C344" s="203" t="s">
        <v>1264</v>
      </c>
      <c r="D344" s="204" t="s">
        <v>824</v>
      </c>
      <c r="E344" s="205">
        <v>2360</v>
      </c>
      <c r="F344" s="206" t="s">
        <v>1254</v>
      </c>
    </row>
    <row r="345" spans="1:6" ht="24" x14ac:dyDescent="0.2">
      <c r="A345" s="202" t="s">
        <v>1251</v>
      </c>
      <c r="B345" s="202" t="s">
        <v>1252</v>
      </c>
      <c r="C345" s="203" t="s">
        <v>1265</v>
      </c>
      <c r="D345" s="204" t="s">
        <v>824</v>
      </c>
      <c r="E345" s="205">
        <v>1770</v>
      </c>
      <c r="F345" s="206" t="s">
        <v>1254</v>
      </c>
    </row>
    <row r="346" spans="1:6" x14ac:dyDescent="0.2">
      <c r="A346" s="202" t="s">
        <v>1251</v>
      </c>
      <c r="B346" s="202" t="s">
        <v>1252</v>
      </c>
      <c r="C346" s="203" t="s">
        <v>1266</v>
      </c>
      <c r="D346" s="204" t="s">
        <v>824</v>
      </c>
      <c r="E346" s="205">
        <v>1121</v>
      </c>
      <c r="F346" s="206" t="s">
        <v>1254</v>
      </c>
    </row>
    <row r="347" spans="1:6" x14ac:dyDescent="0.2">
      <c r="A347" s="207" t="s">
        <v>1267</v>
      </c>
      <c r="B347" s="207" t="s">
        <v>1268</v>
      </c>
      <c r="C347" s="208" t="s">
        <v>1269</v>
      </c>
      <c r="D347" s="209" t="s">
        <v>824</v>
      </c>
      <c r="E347" s="210">
        <v>1770</v>
      </c>
      <c r="F347" s="211" t="s">
        <v>1270</v>
      </c>
    </row>
    <row r="348" spans="1:6" ht="24" x14ac:dyDescent="0.2">
      <c r="A348" s="207" t="s">
        <v>1267</v>
      </c>
      <c r="B348" s="207" t="s">
        <v>1268</v>
      </c>
      <c r="C348" s="208" t="s">
        <v>1271</v>
      </c>
      <c r="D348" s="209" t="s">
        <v>824</v>
      </c>
      <c r="E348" s="210">
        <v>1062</v>
      </c>
      <c r="F348" s="211" t="s">
        <v>1270</v>
      </c>
    </row>
    <row r="349" spans="1:6" x14ac:dyDescent="0.2">
      <c r="A349" s="207" t="s">
        <v>1267</v>
      </c>
      <c r="B349" s="207" t="s">
        <v>1268</v>
      </c>
      <c r="C349" s="208" t="s">
        <v>1272</v>
      </c>
      <c r="D349" s="209" t="s">
        <v>824</v>
      </c>
      <c r="E349" s="210">
        <v>420.55200000000002</v>
      </c>
      <c r="F349" s="211" t="s">
        <v>1270</v>
      </c>
    </row>
    <row r="350" spans="1:6" ht="24" x14ac:dyDescent="0.2">
      <c r="A350" s="207" t="s">
        <v>1267</v>
      </c>
      <c r="B350" s="207" t="s">
        <v>1268</v>
      </c>
      <c r="C350" s="208" t="s">
        <v>1273</v>
      </c>
      <c r="D350" s="209" t="s">
        <v>824</v>
      </c>
      <c r="E350" s="210">
        <v>420.73</v>
      </c>
      <c r="F350" s="211" t="s">
        <v>1270</v>
      </c>
    </row>
    <row r="351" spans="1:6" ht="24" x14ac:dyDescent="0.2">
      <c r="A351" s="207" t="s">
        <v>1267</v>
      </c>
      <c r="B351" s="207" t="s">
        <v>1268</v>
      </c>
      <c r="C351" s="208" t="s">
        <v>1274</v>
      </c>
      <c r="D351" s="209" t="s">
        <v>824</v>
      </c>
      <c r="E351" s="210">
        <v>1379.48</v>
      </c>
      <c r="F351" s="211" t="s">
        <v>1270</v>
      </c>
    </row>
    <row r="352" spans="1:6" ht="24" x14ac:dyDescent="0.2">
      <c r="A352" s="207" t="s">
        <v>1267</v>
      </c>
      <c r="B352" s="207" t="s">
        <v>1268</v>
      </c>
      <c r="C352" s="208" t="s">
        <v>1274</v>
      </c>
      <c r="D352" s="209" t="s">
        <v>824</v>
      </c>
      <c r="E352" s="210">
        <v>486.69200000000001</v>
      </c>
      <c r="F352" s="211" t="s">
        <v>1270</v>
      </c>
    </row>
    <row r="353" spans="1:6" ht="24" x14ac:dyDescent="0.2">
      <c r="A353" s="207" t="s">
        <v>1267</v>
      </c>
      <c r="B353" s="207" t="s">
        <v>1268</v>
      </c>
      <c r="C353" s="208" t="s">
        <v>1275</v>
      </c>
      <c r="D353" s="209" t="s">
        <v>824</v>
      </c>
      <c r="E353" s="210">
        <v>420.09199999999998</v>
      </c>
      <c r="F353" s="211" t="s">
        <v>1270</v>
      </c>
    </row>
    <row r="354" spans="1:6" ht="24" x14ac:dyDescent="0.2">
      <c r="A354" s="207" t="s">
        <v>1267</v>
      </c>
      <c r="B354" s="207" t="s">
        <v>1268</v>
      </c>
      <c r="C354" s="208" t="s">
        <v>1276</v>
      </c>
      <c r="D354" s="209" t="s">
        <v>824</v>
      </c>
      <c r="E354" s="210">
        <v>422.358</v>
      </c>
      <c r="F354" s="211" t="s">
        <v>1270</v>
      </c>
    </row>
    <row r="355" spans="1:6" ht="15" customHeight="1" x14ac:dyDescent="0.2">
      <c r="A355" s="207" t="s">
        <v>1267</v>
      </c>
      <c r="B355" s="207" t="s">
        <v>1268</v>
      </c>
      <c r="C355" s="208" t="s">
        <v>1277</v>
      </c>
      <c r="D355" s="209" t="s">
        <v>824</v>
      </c>
      <c r="E355" s="210">
        <v>422.44</v>
      </c>
      <c r="F355" s="211" t="s">
        <v>1270</v>
      </c>
    </row>
    <row r="356" spans="1:6" ht="24" x14ac:dyDescent="0.2">
      <c r="A356" s="207" t="s">
        <v>1267</v>
      </c>
      <c r="B356" s="207" t="s">
        <v>1268</v>
      </c>
      <c r="C356" s="208" t="s">
        <v>1278</v>
      </c>
      <c r="D356" s="209" t="s">
        <v>824</v>
      </c>
      <c r="E356" s="210">
        <v>422.62799999999999</v>
      </c>
      <c r="F356" s="211" t="s">
        <v>1270</v>
      </c>
    </row>
    <row r="357" spans="1:6" ht="14.1" customHeight="1" x14ac:dyDescent="0.2">
      <c r="A357" s="207" t="s">
        <v>1267</v>
      </c>
      <c r="B357" s="207" t="s">
        <v>1268</v>
      </c>
      <c r="C357" s="208" t="s">
        <v>1279</v>
      </c>
      <c r="D357" s="209" t="s">
        <v>824</v>
      </c>
      <c r="E357" s="210">
        <v>810.41200000000003</v>
      </c>
      <c r="F357" s="211" t="s">
        <v>1270</v>
      </c>
    </row>
    <row r="358" spans="1:6" x14ac:dyDescent="0.2">
      <c r="A358" s="207" t="s">
        <v>1267</v>
      </c>
      <c r="B358" s="207" t="s">
        <v>1268</v>
      </c>
      <c r="C358" s="208" t="s">
        <v>1280</v>
      </c>
      <c r="D358" s="209" t="s">
        <v>824</v>
      </c>
      <c r="E358" s="210">
        <v>1069.47</v>
      </c>
      <c r="F358" s="211" t="s">
        <v>1270</v>
      </c>
    </row>
    <row r="359" spans="1:6" ht="18" customHeight="1" x14ac:dyDescent="0.2">
      <c r="A359" s="207" t="s">
        <v>1267</v>
      </c>
      <c r="B359" s="207" t="s">
        <v>1268</v>
      </c>
      <c r="C359" s="208" t="s">
        <v>1281</v>
      </c>
      <c r="D359" s="209" t="s">
        <v>824</v>
      </c>
      <c r="E359" s="210">
        <v>3499.9967000000001</v>
      </c>
      <c r="F359" s="211" t="s">
        <v>1270</v>
      </c>
    </row>
    <row r="360" spans="1:6" ht="18.95" customHeight="1" x14ac:dyDescent="0.2">
      <c r="A360" s="207" t="s">
        <v>1267</v>
      </c>
      <c r="B360" s="207" t="s">
        <v>1268</v>
      </c>
      <c r="C360" s="208" t="s">
        <v>1282</v>
      </c>
      <c r="D360" s="209" t="s">
        <v>824</v>
      </c>
      <c r="E360" s="210">
        <v>200.6</v>
      </c>
      <c r="F360" s="211" t="s">
        <v>1270</v>
      </c>
    </row>
    <row r="361" spans="1:6" ht="15.95" customHeight="1" x14ac:dyDescent="0.2">
      <c r="A361" s="207" t="s">
        <v>1267</v>
      </c>
      <c r="B361" s="207" t="s">
        <v>1268</v>
      </c>
      <c r="C361" s="208" t="s">
        <v>1283</v>
      </c>
      <c r="D361" s="209" t="s">
        <v>824</v>
      </c>
      <c r="E361" s="210">
        <v>17.405000000000001</v>
      </c>
      <c r="F361" s="211" t="s">
        <v>1270</v>
      </c>
    </row>
    <row r="362" spans="1:6" ht="21" customHeight="1" x14ac:dyDescent="0.2">
      <c r="A362" s="207" t="s">
        <v>1267</v>
      </c>
      <c r="B362" s="207" t="s">
        <v>1268</v>
      </c>
      <c r="C362" s="208" t="s">
        <v>1284</v>
      </c>
      <c r="D362" s="209" t="s">
        <v>824</v>
      </c>
      <c r="E362" s="210">
        <v>101.48</v>
      </c>
      <c r="F362" s="211" t="s">
        <v>1270</v>
      </c>
    </row>
    <row r="363" spans="1:6" x14ac:dyDescent="0.2">
      <c r="A363" s="207" t="s">
        <v>1267</v>
      </c>
      <c r="B363" s="207" t="s">
        <v>1268</v>
      </c>
      <c r="C363" s="208" t="s">
        <v>1285</v>
      </c>
      <c r="D363" s="209" t="s">
        <v>824</v>
      </c>
      <c r="E363" s="210">
        <v>15.281000000000001</v>
      </c>
      <c r="F363" s="211" t="s">
        <v>1270</v>
      </c>
    </row>
    <row r="364" spans="1:6" x14ac:dyDescent="0.2">
      <c r="A364" s="207" t="s">
        <v>1267</v>
      </c>
      <c r="B364" s="207" t="s">
        <v>1268</v>
      </c>
      <c r="C364" s="208" t="s">
        <v>1286</v>
      </c>
      <c r="D364" s="209" t="s">
        <v>824</v>
      </c>
      <c r="E364" s="210">
        <v>34.81</v>
      </c>
      <c r="F364" s="211" t="s">
        <v>1270</v>
      </c>
    </row>
    <row r="365" spans="1:6" x14ac:dyDescent="0.2">
      <c r="A365" s="207" t="s">
        <v>1267</v>
      </c>
      <c r="B365" s="207" t="s">
        <v>1268</v>
      </c>
      <c r="C365" s="208" t="s">
        <v>1287</v>
      </c>
      <c r="D365" s="209" t="s">
        <v>824</v>
      </c>
      <c r="E365" s="210">
        <v>77.88</v>
      </c>
      <c r="F365" s="211" t="s">
        <v>1270</v>
      </c>
    </row>
    <row r="366" spans="1:6" x14ac:dyDescent="0.2">
      <c r="A366" s="207" t="s">
        <v>1267</v>
      </c>
      <c r="B366" s="207" t="s">
        <v>1268</v>
      </c>
      <c r="C366" s="208" t="s">
        <v>1288</v>
      </c>
      <c r="D366" s="209" t="s">
        <v>848</v>
      </c>
      <c r="E366" s="210">
        <v>403.79669999999999</v>
      </c>
      <c r="F366" s="211" t="s">
        <v>1270</v>
      </c>
    </row>
    <row r="367" spans="1:6" x14ac:dyDescent="0.2">
      <c r="A367" s="207" t="s">
        <v>1267</v>
      </c>
      <c r="B367" s="207" t="s">
        <v>1268</v>
      </c>
      <c r="C367" s="208" t="s">
        <v>1289</v>
      </c>
      <c r="D367" s="209" t="s">
        <v>848</v>
      </c>
      <c r="E367" s="210">
        <v>36</v>
      </c>
      <c r="F367" s="211" t="s">
        <v>1270</v>
      </c>
    </row>
    <row r="368" spans="1:6" x14ac:dyDescent="0.2">
      <c r="A368" s="207" t="s">
        <v>1267</v>
      </c>
      <c r="B368" s="207" t="s">
        <v>1268</v>
      </c>
      <c r="C368" s="208" t="s">
        <v>1290</v>
      </c>
      <c r="D368" s="209" t="s">
        <v>848</v>
      </c>
      <c r="E368" s="210">
        <v>154.875</v>
      </c>
      <c r="F368" s="211" t="s">
        <v>1270</v>
      </c>
    </row>
    <row r="369" spans="1:6" x14ac:dyDescent="0.2">
      <c r="A369" s="207" t="s">
        <v>1267</v>
      </c>
      <c r="B369" s="207" t="s">
        <v>1268</v>
      </c>
      <c r="C369" s="207" t="s">
        <v>1291</v>
      </c>
      <c r="D369" s="209" t="s">
        <v>824</v>
      </c>
      <c r="E369" s="212">
        <v>121.54</v>
      </c>
      <c r="F369" s="213" t="s">
        <v>1270</v>
      </c>
    </row>
    <row r="370" spans="1:6" ht="18" customHeight="1" x14ac:dyDescent="0.2">
      <c r="A370" s="207" t="s">
        <v>1267</v>
      </c>
      <c r="B370" s="207" t="s">
        <v>1268</v>
      </c>
      <c r="C370" s="208" t="s">
        <v>1292</v>
      </c>
      <c r="D370" s="209" t="s">
        <v>824</v>
      </c>
      <c r="E370" s="210">
        <v>510.04250000000002</v>
      </c>
      <c r="F370" s="211" t="s">
        <v>1270</v>
      </c>
    </row>
    <row r="371" spans="1:6" ht="24" x14ac:dyDescent="0.2">
      <c r="A371" s="207" t="s">
        <v>1267</v>
      </c>
      <c r="B371" s="207" t="s">
        <v>1268</v>
      </c>
      <c r="C371" s="208" t="s">
        <v>1293</v>
      </c>
      <c r="D371" s="209" t="s">
        <v>824</v>
      </c>
      <c r="E371" s="210">
        <v>510.04250000000002</v>
      </c>
      <c r="F371" s="211" t="s">
        <v>1270</v>
      </c>
    </row>
    <row r="372" spans="1:6" ht="24" x14ac:dyDescent="0.2">
      <c r="A372" s="207" t="s">
        <v>1267</v>
      </c>
      <c r="B372" s="207" t="s">
        <v>1268</v>
      </c>
      <c r="C372" s="208" t="s">
        <v>1294</v>
      </c>
      <c r="D372" s="209" t="s">
        <v>824</v>
      </c>
      <c r="E372" s="210">
        <v>445.214</v>
      </c>
      <c r="F372" s="211" t="s">
        <v>1270</v>
      </c>
    </row>
    <row r="373" spans="1:6" ht="24" x14ac:dyDescent="0.2">
      <c r="A373" s="207" t="s">
        <v>1267</v>
      </c>
      <c r="B373" s="207" t="s">
        <v>1268</v>
      </c>
      <c r="C373" s="208" t="s">
        <v>1295</v>
      </c>
      <c r="D373" s="209" t="s">
        <v>824</v>
      </c>
      <c r="E373" s="210">
        <v>445.21409999999997</v>
      </c>
      <c r="F373" s="211" t="s">
        <v>1270</v>
      </c>
    </row>
    <row r="374" spans="1:6" ht="21.75" customHeight="1" x14ac:dyDescent="0.2">
      <c r="A374" s="207" t="s">
        <v>1267</v>
      </c>
      <c r="B374" s="207" t="s">
        <v>1268</v>
      </c>
      <c r="C374" s="208" t="s">
        <v>1295</v>
      </c>
      <c r="D374" s="209" t="s">
        <v>824</v>
      </c>
      <c r="E374" s="210">
        <v>437.91</v>
      </c>
      <c r="F374" s="211" t="s">
        <v>1270</v>
      </c>
    </row>
    <row r="375" spans="1:6" ht="24" x14ac:dyDescent="0.2">
      <c r="A375" s="207" t="s">
        <v>1267</v>
      </c>
      <c r="B375" s="207" t="s">
        <v>1268</v>
      </c>
      <c r="C375" s="208" t="s">
        <v>1296</v>
      </c>
      <c r="D375" s="209" t="s">
        <v>824</v>
      </c>
      <c r="E375" s="210">
        <v>440.16329999999999</v>
      </c>
      <c r="F375" s="211" t="s">
        <v>1270</v>
      </c>
    </row>
    <row r="376" spans="1:6" ht="24" x14ac:dyDescent="0.2">
      <c r="A376" s="207" t="s">
        <v>1267</v>
      </c>
      <c r="B376" s="207" t="s">
        <v>1268</v>
      </c>
      <c r="C376" s="208" t="s">
        <v>1297</v>
      </c>
      <c r="D376" s="209" t="s">
        <v>824</v>
      </c>
      <c r="E376" s="210">
        <v>439.49</v>
      </c>
      <c r="F376" s="211" t="s">
        <v>1270</v>
      </c>
    </row>
    <row r="377" spans="1:6" ht="24" x14ac:dyDescent="0.2">
      <c r="A377" s="207" t="s">
        <v>1267</v>
      </c>
      <c r="B377" s="207" t="s">
        <v>1268</v>
      </c>
      <c r="C377" s="208" t="s">
        <v>1298</v>
      </c>
      <c r="D377" s="209" t="s">
        <v>824</v>
      </c>
      <c r="E377" s="210">
        <v>442.005</v>
      </c>
      <c r="F377" s="211" t="s">
        <v>1270</v>
      </c>
    </row>
    <row r="378" spans="1:6" ht="24" x14ac:dyDescent="0.2">
      <c r="A378" s="207" t="s">
        <v>1267</v>
      </c>
      <c r="B378" s="207" t="s">
        <v>1268</v>
      </c>
      <c r="C378" s="208" t="s">
        <v>1299</v>
      </c>
      <c r="D378" s="209" t="s">
        <v>824</v>
      </c>
      <c r="E378" s="210">
        <v>439.49</v>
      </c>
      <c r="F378" s="211" t="s">
        <v>1270</v>
      </c>
    </row>
    <row r="379" spans="1:6" ht="24" x14ac:dyDescent="0.2">
      <c r="A379" s="207" t="s">
        <v>1267</v>
      </c>
      <c r="B379" s="207" t="s">
        <v>1268</v>
      </c>
      <c r="C379" s="208" t="s">
        <v>1300</v>
      </c>
      <c r="D379" s="209" t="s">
        <v>824</v>
      </c>
      <c r="E379" s="210">
        <v>835.00300000000004</v>
      </c>
      <c r="F379" s="211" t="s">
        <v>1270</v>
      </c>
    </row>
    <row r="380" spans="1:6" ht="24" x14ac:dyDescent="0.2">
      <c r="A380" s="207" t="s">
        <v>1267</v>
      </c>
      <c r="B380" s="207" t="s">
        <v>1268</v>
      </c>
      <c r="C380" s="208" t="s">
        <v>1301</v>
      </c>
      <c r="D380" s="209" t="s">
        <v>824</v>
      </c>
      <c r="E380" s="210">
        <v>1110</v>
      </c>
      <c r="F380" s="211" t="s">
        <v>1270</v>
      </c>
    </row>
    <row r="381" spans="1:6" ht="24" x14ac:dyDescent="0.2">
      <c r="A381" s="207" t="s">
        <v>1267</v>
      </c>
      <c r="B381" s="207" t="s">
        <v>1268</v>
      </c>
      <c r="C381" s="208" t="s">
        <v>1302</v>
      </c>
      <c r="D381" s="209" t="s">
        <v>824</v>
      </c>
      <c r="E381" s="210">
        <v>932.61249999999995</v>
      </c>
      <c r="F381" s="211" t="s">
        <v>1270</v>
      </c>
    </row>
    <row r="382" spans="1:6" ht="24" x14ac:dyDescent="0.2">
      <c r="A382" s="207" t="s">
        <v>1267</v>
      </c>
      <c r="B382" s="207" t="s">
        <v>1268</v>
      </c>
      <c r="C382" s="208" t="s">
        <v>1303</v>
      </c>
      <c r="D382" s="209" t="s">
        <v>824</v>
      </c>
      <c r="E382" s="210">
        <v>932.39</v>
      </c>
      <c r="F382" s="211" t="s">
        <v>1270</v>
      </c>
    </row>
    <row r="383" spans="1:6" ht="24" x14ac:dyDescent="0.2">
      <c r="A383" s="207" t="s">
        <v>1267</v>
      </c>
      <c r="B383" s="207" t="s">
        <v>1268</v>
      </c>
      <c r="C383" s="208" t="s">
        <v>1304</v>
      </c>
      <c r="D383" s="209" t="s">
        <v>824</v>
      </c>
      <c r="E383" s="210">
        <v>932.39</v>
      </c>
      <c r="F383" s="211" t="s">
        <v>1270</v>
      </c>
    </row>
    <row r="384" spans="1:6" ht="24" x14ac:dyDescent="0.2">
      <c r="A384" s="207" t="s">
        <v>1267</v>
      </c>
      <c r="B384" s="207" t="s">
        <v>1268</v>
      </c>
      <c r="C384" s="208" t="s">
        <v>1305</v>
      </c>
      <c r="D384" s="209" t="s">
        <v>824</v>
      </c>
      <c r="E384" s="210">
        <v>1015</v>
      </c>
      <c r="F384" s="211" t="s">
        <v>1270</v>
      </c>
    </row>
    <row r="385" spans="1:6" ht="24" x14ac:dyDescent="0.2">
      <c r="A385" s="207" t="s">
        <v>1267</v>
      </c>
      <c r="B385" s="207" t="s">
        <v>1268</v>
      </c>
      <c r="C385" s="208" t="s">
        <v>1306</v>
      </c>
      <c r="D385" s="209" t="s">
        <v>824</v>
      </c>
      <c r="E385" s="210">
        <v>927.75</v>
      </c>
      <c r="F385" s="211" t="s">
        <v>1270</v>
      </c>
    </row>
    <row r="386" spans="1:6" ht="24" x14ac:dyDescent="0.2">
      <c r="A386" s="207" t="s">
        <v>1267</v>
      </c>
      <c r="B386" s="207" t="s">
        <v>1268</v>
      </c>
      <c r="C386" s="208" t="s">
        <v>1307</v>
      </c>
      <c r="D386" s="209" t="s">
        <v>824</v>
      </c>
      <c r="E386" s="210">
        <v>922.77329999999995</v>
      </c>
      <c r="F386" s="211" t="s">
        <v>1270</v>
      </c>
    </row>
    <row r="387" spans="1:6" ht="24" x14ac:dyDescent="0.2">
      <c r="A387" s="207" t="s">
        <v>1267</v>
      </c>
      <c r="B387" s="207" t="s">
        <v>1268</v>
      </c>
      <c r="C387" s="208" t="s">
        <v>1308</v>
      </c>
      <c r="D387" s="209" t="s">
        <v>824</v>
      </c>
      <c r="E387" s="210">
        <v>929.53330000000005</v>
      </c>
      <c r="F387" s="211" t="s">
        <v>1270</v>
      </c>
    </row>
    <row r="388" spans="1:6" ht="24" x14ac:dyDescent="0.2">
      <c r="A388" s="207" t="s">
        <v>1267</v>
      </c>
      <c r="B388" s="207" t="s">
        <v>1268</v>
      </c>
      <c r="C388" s="208" t="s">
        <v>1309</v>
      </c>
      <c r="D388" s="209" t="s">
        <v>824</v>
      </c>
      <c r="E388" s="210">
        <v>885</v>
      </c>
      <c r="F388" s="211" t="s">
        <v>1270</v>
      </c>
    </row>
    <row r="389" spans="1:6" ht="24" x14ac:dyDescent="0.2">
      <c r="A389" s="207" t="s">
        <v>1267</v>
      </c>
      <c r="B389" s="207" t="s">
        <v>1268</v>
      </c>
      <c r="C389" s="208" t="s">
        <v>1310</v>
      </c>
      <c r="D389" s="209" t="s">
        <v>824</v>
      </c>
      <c r="E389" s="210">
        <v>1017.5025000000001</v>
      </c>
      <c r="F389" s="211" t="s">
        <v>1270</v>
      </c>
    </row>
    <row r="390" spans="1:6" ht="24" x14ac:dyDescent="0.2">
      <c r="A390" s="207" t="s">
        <v>1267</v>
      </c>
      <c r="B390" s="207" t="s">
        <v>1268</v>
      </c>
      <c r="C390" s="208" t="s">
        <v>1311</v>
      </c>
      <c r="D390" s="209" t="s">
        <v>824</v>
      </c>
      <c r="E390" s="210">
        <v>2700.0052000000001</v>
      </c>
      <c r="F390" s="211" t="s">
        <v>1270</v>
      </c>
    </row>
    <row r="391" spans="1:6" ht="24" x14ac:dyDescent="0.2">
      <c r="A391" s="207" t="s">
        <v>1267</v>
      </c>
      <c r="B391" s="207" t="s">
        <v>1268</v>
      </c>
      <c r="C391" s="208" t="s">
        <v>1312</v>
      </c>
      <c r="D391" s="209" t="s">
        <v>824</v>
      </c>
      <c r="E391" s="210">
        <v>2799.9985000000001</v>
      </c>
      <c r="F391" s="211" t="s">
        <v>1270</v>
      </c>
    </row>
    <row r="392" spans="1:6" ht="24" x14ac:dyDescent="0.2">
      <c r="A392" s="207" t="s">
        <v>1267</v>
      </c>
      <c r="B392" s="207" t="s">
        <v>1268</v>
      </c>
      <c r="C392" s="208" t="s">
        <v>1313</v>
      </c>
      <c r="D392" s="209" t="s">
        <v>824</v>
      </c>
      <c r="E392" s="210">
        <v>2149.9960000000001</v>
      </c>
      <c r="F392" s="211" t="s">
        <v>1270</v>
      </c>
    </row>
    <row r="393" spans="1:6" ht="24" x14ac:dyDescent="0.2">
      <c r="A393" s="207" t="s">
        <v>1267</v>
      </c>
      <c r="B393" s="207" t="s">
        <v>1268</v>
      </c>
      <c r="C393" s="208" t="s">
        <v>1314</v>
      </c>
      <c r="D393" s="209" t="s">
        <v>824</v>
      </c>
      <c r="E393" s="210">
        <v>3650</v>
      </c>
      <c r="F393" s="211" t="s">
        <v>1270</v>
      </c>
    </row>
    <row r="394" spans="1:6" ht="14.1" customHeight="1" x14ac:dyDescent="0.2">
      <c r="A394" s="207" t="s">
        <v>1267</v>
      </c>
      <c r="B394" s="207" t="s">
        <v>1268</v>
      </c>
      <c r="C394" s="208" t="s">
        <v>1315</v>
      </c>
      <c r="D394" s="209" t="s">
        <v>824</v>
      </c>
      <c r="E394" s="210">
        <v>30.68</v>
      </c>
      <c r="F394" s="211" t="s">
        <v>1270</v>
      </c>
    </row>
    <row r="395" spans="1:6" ht="24" x14ac:dyDescent="0.2">
      <c r="A395" s="207" t="s">
        <v>1267</v>
      </c>
      <c r="B395" s="207" t="s">
        <v>1268</v>
      </c>
      <c r="C395" s="208" t="s">
        <v>1316</v>
      </c>
      <c r="D395" s="209" t="s">
        <v>824</v>
      </c>
      <c r="E395" s="210">
        <v>5039.8509999999997</v>
      </c>
      <c r="F395" s="211" t="s">
        <v>1270</v>
      </c>
    </row>
    <row r="396" spans="1:6" ht="24" x14ac:dyDescent="0.2">
      <c r="A396" s="207" t="s">
        <v>1267</v>
      </c>
      <c r="B396" s="207" t="s">
        <v>1268</v>
      </c>
      <c r="C396" s="208" t="s">
        <v>1317</v>
      </c>
      <c r="D396" s="209" t="s">
        <v>824</v>
      </c>
      <c r="E396" s="210">
        <v>2700.0050000000001</v>
      </c>
      <c r="F396" s="211" t="s">
        <v>1270</v>
      </c>
    </row>
    <row r="397" spans="1:6" x14ac:dyDescent="0.2">
      <c r="A397" s="207" t="s">
        <v>1267</v>
      </c>
      <c r="B397" s="207" t="s">
        <v>1268</v>
      </c>
      <c r="C397" s="208" t="s">
        <v>1318</v>
      </c>
      <c r="D397" s="209" t="s">
        <v>824</v>
      </c>
      <c r="E397" s="210">
        <v>9.9946000000000002</v>
      </c>
      <c r="F397" s="211" t="s">
        <v>1270</v>
      </c>
    </row>
    <row r="398" spans="1:6" ht="24.75" customHeight="1" x14ac:dyDescent="0.2">
      <c r="A398" s="207" t="s">
        <v>1267</v>
      </c>
      <c r="B398" s="207" t="s">
        <v>1268</v>
      </c>
      <c r="C398" s="208" t="s">
        <v>1319</v>
      </c>
      <c r="D398" s="209" t="s">
        <v>824</v>
      </c>
      <c r="E398" s="210">
        <v>35.4</v>
      </c>
      <c r="F398" s="211" t="s">
        <v>1270</v>
      </c>
    </row>
    <row r="399" spans="1:6" ht="24" x14ac:dyDescent="0.2">
      <c r="A399" s="207" t="s">
        <v>1267</v>
      </c>
      <c r="B399" s="207" t="s">
        <v>1268</v>
      </c>
      <c r="C399" s="208" t="s">
        <v>1320</v>
      </c>
      <c r="D399" s="209" t="s">
        <v>824</v>
      </c>
      <c r="E399" s="210">
        <v>1184.72</v>
      </c>
      <c r="F399" s="211" t="s">
        <v>1270</v>
      </c>
    </row>
    <row r="400" spans="1:6" ht="24" x14ac:dyDescent="0.2">
      <c r="A400" s="207" t="s">
        <v>1267</v>
      </c>
      <c r="B400" s="207" t="s">
        <v>1268</v>
      </c>
      <c r="C400" s="208" t="s">
        <v>1321</v>
      </c>
      <c r="D400" s="209" t="s">
        <v>824</v>
      </c>
      <c r="E400" s="210">
        <v>2265.6</v>
      </c>
      <c r="F400" s="211" t="s">
        <v>1270</v>
      </c>
    </row>
    <row r="401" spans="1:6" x14ac:dyDescent="0.2">
      <c r="A401" s="207" t="s">
        <v>1267</v>
      </c>
      <c r="B401" s="207" t="s">
        <v>1268</v>
      </c>
      <c r="C401" s="208" t="s">
        <v>1322</v>
      </c>
      <c r="D401" s="209" t="s">
        <v>824</v>
      </c>
      <c r="E401" s="210">
        <v>13.3222</v>
      </c>
      <c r="F401" s="211" t="s">
        <v>1270</v>
      </c>
    </row>
    <row r="402" spans="1:6" x14ac:dyDescent="0.2">
      <c r="A402" s="207" t="s">
        <v>1267</v>
      </c>
      <c r="B402" s="207" t="s">
        <v>1268</v>
      </c>
      <c r="C402" s="208" t="s">
        <v>1323</v>
      </c>
      <c r="D402" s="209" t="s">
        <v>824</v>
      </c>
      <c r="E402" s="210">
        <v>107.675</v>
      </c>
      <c r="F402" s="211" t="s">
        <v>1270</v>
      </c>
    </row>
    <row r="403" spans="1:6" ht="21.75" customHeight="1" x14ac:dyDescent="0.2">
      <c r="A403" s="207" t="s">
        <v>1267</v>
      </c>
      <c r="B403" s="207" t="s">
        <v>1268</v>
      </c>
      <c r="C403" s="208" t="s">
        <v>1324</v>
      </c>
      <c r="D403" s="209" t="s">
        <v>824</v>
      </c>
      <c r="E403" s="210">
        <v>21.771000000000001</v>
      </c>
      <c r="F403" s="211" t="s">
        <v>1270</v>
      </c>
    </row>
    <row r="404" spans="1:6" x14ac:dyDescent="0.2">
      <c r="A404" s="207" t="s">
        <v>1267</v>
      </c>
      <c r="B404" s="207" t="s">
        <v>1268</v>
      </c>
      <c r="C404" s="208" t="s">
        <v>1325</v>
      </c>
      <c r="D404" s="209" t="s">
        <v>824</v>
      </c>
      <c r="E404" s="210">
        <v>7.8470000000000004</v>
      </c>
      <c r="F404" s="211" t="s">
        <v>1270</v>
      </c>
    </row>
    <row r="405" spans="1:6" ht="24" x14ac:dyDescent="0.2">
      <c r="A405" s="207" t="s">
        <v>1267</v>
      </c>
      <c r="B405" s="207" t="s">
        <v>1268</v>
      </c>
      <c r="C405" s="208" t="s">
        <v>1326</v>
      </c>
      <c r="D405" s="209" t="s">
        <v>824</v>
      </c>
      <c r="E405" s="210">
        <v>885.4</v>
      </c>
      <c r="F405" s="211" t="s">
        <v>1270</v>
      </c>
    </row>
    <row r="406" spans="1:6" ht="24" x14ac:dyDescent="0.2">
      <c r="A406" s="207" t="s">
        <v>1267</v>
      </c>
      <c r="B406" s="207" t="s">
        <v>1268</v>
      </c>
      <c r="C406" s="208" t="s">
        <v>1327</v>
      </c>
      <c r="D406" s="209" t="s">
        <v>824</v>
      </c>
      <c r="E406" s="210">
        <v>880.95249999999999</v>
      </c>
      <c r="F406" s="211" t="s">
        <v>1270</v>
      </c>
    </row>
    <row r="407" spans="1:6" ht="24" x14ac:dyDescent="0.2">
      <c r="A407" s="207" t="s">
        <v>1267</v>
      </c>
      <c r="B407" s="207" t="s">
        <v>1268</v>
      </c>
      <c r="C407" s="208" t="s">
        <v>1328</v>
      </c>
      <c r="D407" s="209" t="s">
        <v>824</v>
      </c>
      <c r="E407" s="210">
        <v>889.42600000000004</v>
      </c>
      <c r="F407" s="211" t="s">
        <v>1270</v>
      </c>
    </row>
    <row r="408" spans="1:6" x14ac:dyDescent="0.2">
      <c r="A408" s="207" t="s">
        <v>1267</v>
      </c>
      <c r="B408" s="207" t="s">
        <v>1268</v>
      </c>
      <c r="C408" s="208" t="s">
        <v>1329</v>
      </c>
      <c r="D408" s="209" t="s">
        <v>824</v>
      </c>
      <c r="E408" s="210">
        <v>20.001000000000001</v>
      </c>
      <c r="F408" s="211" t="s">
        <v>1270</v>
      </c>
    </row>
    <row r="409" spans="1:6" ht="15.95" customHeight="1" x14ac:dyDescent="0.2">
      <c r="A409" s="207" t="s">
        <v>1267</v>
      </c>
      <c r="B409" s="207" t="s">
        <v>1268</v>
      </c>
      <c r="C409" s="211" t="s">
        <v>1330</v>
      </c>
      <c r="D409" s="209" t="s">
        <v>824</v>
      </c>
      <c r="E409" s="214">
        <v>5750.01</v>
      </c>
      <c r="F409" s="211" t="s">
        <v>1270</v>
      </c>
    </row>
    <row r="410" spans="1:6" ht="24" x14ac:dyDescent="0.2">
      <c r="A410" s="207" t="s">
        <v>1267</v>
      </c>
      <c r="B410" s="207" t="s">
        <v>1268</v>
      </c>
      <c r="C410" s="208" t="s">
        <v>1331</v>
      </c>
      <c r="D410" s="209" t="s">
        <v>824</v>
      </c>
      <c r="E410" s="210">
        <v>4500.0006000000003</v>
      </c>
      <c r="F410" s="211" t="s">
        <v>1270</v>
      </c>
    </row>
    <row r="411" spans="1:6" x14ac:dyDescent="0.2">
      <c r="A411" s="207" t="s">
        <v>1267</v>
      </c>
      <c r="B411" s="207" t="s">
        <v>1268</v>
      </c>
      <c r="C411" s="208" t="s">
        <v>1332</v>
      </c>
      <c r="D411" s="209" t="s">
        <v>1223</v>
      </c>
      <c r="E411" s="210">
        <v>206.5</v>
      </c>
      <c r="F411" s="211" t="s">
        <v>1270</v>
      </c>
    </row>
    <row r="412" spans="1:6" x14ac:dyDescent="0.2">
      <c r="A412" s="207" t="s">
        <v>1267</v>
      </c>
      <c r="B412" s="207" t="s">
        <v>1268</v>
      </c>
      <c r="C412" s="208" t="s">
        <v>1333</v>
      </c>
      <c r="D412" s="209" t="s">
        <v>824</v>
      </c>
      <c r="E412" s="210">
        <v>144.9984</v>
      </c>
      <c r="F412" s="211" t="s">
        <v>1270</v>
      </c>
    </row>
    <row r="413" spans="1:6" x14ac:dyDescent="0.2">
      <c r="A413" s="207" t="s">
        <v>1267</v>
      </c>
      <c r="B413" s="207" t="s">
        <v>1268</v>
      </c>
      <c r="C413" s="208" t="s">
        <v>1334</v>
      </c>
      <c r="D413" s="209" t="s">
        <v>824</v>
      </c>
      <c r="E413" s="210">
        <v>1407.74</v>
      </c>
      <c r="F413" s="211" t="s">
        <v>1270</v>
      </c>
    </row>
    <row r="414" spans="1:6" x14ac:dyDescent="0.2">
      <c r="A414" s="207" t="s">
        <v>1267</v>
      </c>
      <c r="B414" s="207" t="s">
        <v>1268</v>
      </c>
      <c r="C414" s="208" t="s">
        <v>1335</v>
      </c>
      <c r="D414" s="209" t="s">
        <v>848</v>
      </c>
      <c r="E414" s="210">
        <v>71.98</v>
      </c>
      <c r="F414" s="211" t="s">
        <v>1270</v>
      </c>
    </row>
    <row r="415" spans="1:6" x14ac:dyDescent="0.2">
      <c r="A415" s="207" t="s">
        <v>1267</v>
      </c>
      <c r="B415" s="207" t="s">
        <v>1268</v>
      </c>
      <c r="C415" s="208" t="s">
        <v>1336</v>
      </c>
      <c r="D415" s="209" t="s">
        <v>824</v>
      </c>
      <c r="E415" s="210">
        <v>55</v>
      </c>
      <c r="F415" s="211" t="s">
        <v>1270</v>
      </c>
    </row>
    <row r="416" spans="1:6" x14ac:dyDescent="0.2">
      <c r="A416" s="207" t="s">
        <v>1267</v>
      </c>
      <c r="B416" s="207" t="s">
        <v>1268</v>
      </c>
      <c r="C416" s="208" t="s">
        <v>1337</v>
      </c>
      <c r="D416" s="209" t="s">
        <v>824</v>
      </c>
      <c r="E416" s="210">
        <v>55</v>
      </c>
      <c r="F416" s="211" t="s">
        <v>1270</v>
      </c>
    </row>
    <row r="417" spans="1:6" x14ac:dyDescent="0.2">
      <c r="A417" s="207" t="s">
        <v>1267</v>
      </c>
      <c r="B417" s="207" t="s">
        <v>1268</v>
      </c>
      <c r="C417" s="208" t="s">
        <v>1338</v>
      </c>
      <c r="D417" s="209" t="s">
        <v>1223</v>
      </c>
      <c r="E417" s="210">
        <v>72.5</v>
      </c>
      <c r="F417" s="211" t="s">
        <v>1270</v>
      </c>
    </row>
    <row r="418" spans="1:6" x14ac:dyDescent="0.2">
      <c r="A418" s="207" t="s">
        <v>1267</v>
      </c>
      <c r="B418" s="207" t="s">
        <v>1268</v>
      </c>
      <c r="C418" s="208" t="s">
        <v>1339</v>
      </c>
      <c r="D418" s="209" t="s">
        <v>824</v>
      </c>
      <c r="E418" s="210">
        <v>50</v>
      </c>
      <c r="F418" s="211" t="s">
        <v>1270</v>
      </c>
    </row>
    <row r="419" spans="1:6" x14ac:dyDescent="0.2">
      <c r="A419" s="207" t="s">
        <v>1267</v>
      </c>
      <c r="B419" s="207" t="s">
        <v>1268</v>
      </c>
      <c r="C419" s="208" t="s">
        <v>1340</v>
      </c>
      <c r="D419" s="209" t="s">
        <v>824</v>
      </c>
      <c r="E419" s="210">
        <v>1121</v>
      </c>
      <c r="F419" s="211" t="s">
        <v>1270</v>
      </c>
    </row>
    <row r="420" spans="1:6" x14ac:dyDescent="0.2">
      <c r="A420" s="207" t="s">
        <v>1267</v>
      </c>
      <c r="B420" s="207" t="s">
        <v>1268</v>
      </c>
      <c r="C420" s="208" t="s">
        <v>1341</v>
      </c>
      <c r="D420" s="209" t="s">
        <v>824</v>
      </c>
      <c r="E420" s="210">
        <v>254.99799999999999</v>
      </c>
      <c r="F420" s="211" t="s">
        <v>1270</v>
      </c>
    </row>
    <row r="421" spans="1:6" x14ac:dyDescent="0.2">
      <c r="A421" s="207" t="s">
        <v>1267</v>
      </c>
      <c r="B421" s="207" t="s">
        <v>1268</v>
      </c>
      <c r="C421" s="208" t="s">
        <v>1341</v>
      </c>
      <c r="D421" s="209" t="s">
        <v>824</v>
      </c>
      <c r="E421" s="210">
        <v>365.8</v>
      </c>
      <c r="F421" s="211" t="s">
        <v>1270</v>
      </c>
    </row>
    <row r="422" spans="1:6" x14ac:dyDescent="0.2">
      <c r="A422" s="207" t="s">
        <v>1267</v>
      </c>
      <c r="B422" s="207" t="s">
        <v>1268</v>
      </c>
      <c r="C422" s="211" t="s">
        <v>1342</v>
      </c>
      <c r="D422" s="209" t="s">
        <v>824</v>
      </c>
      <c r="E422" s="214">
        <v>498.99799999999999</v>
      </c>
      <c r="F422" s="211" t="s">
        <v>1270</v>
      </c>
    </row>
    <row r="423" spans="1:6" ht="24" x14ac:dyDescent="0.2">
      <c r="A423" s="207" t="s">
        <v>1267</v>
      </c>
      <c r="B423" s="207" t="s">
        <v>1268</v>
      </c>
      <c r="C423" s="208" t="s">
        <v>1343</v>
      </c>
      <c r="D423" s="209" t="s">
        <v>824</v>
      </c>
      <c r="E423" s="210">
        <v>10.9976</v>
      </c>
      <c r="F423" s="211" t="s">
        <v>1270</v>
      </c>
    </row>
    <row r="424" spans="1:6" ht="24" x14ac:dyDescent="0.2">
      <c r="A424" s="207" t="s">
        <v>1267</v>
      </c>
      <c r="B424" s="207" t="s">
        <v>1268</v>
      </c>
      <c r="C424" s="208" t="s">
        <v>1344</v>
      </c>
      <c r="D424" s="209" t="s">
        <v>824</v>
      </c>
      <c r="E424" s="210">
        <v>53.1</v>
      </c>
      <c r="F424" s="211" t="s">
        <v>1270</v>
      </c>
    </row>
    <row r="425" spans="1:6" ht="24" x14ac:dyDescent="0.2">
      <c r="A425" s="207" t="s">
        <v>1267</v>
      </c>
      <c r="B425" s="207" t="s">
        <v>1268</v>
      </c>
      <c r="C425" s="208" t="s">
        <v>1345</v>
      </c>
      <c r="D425" s="209" t="s">
        <v>824</v>
      </c>
      <c r="E425" s="210">
        <v>916.505</v>
      </c>
      <c r="F425" s="211" t="s">
        <v>1270</v>
      </c>
    </row>
    <row r="426" spans="1:6" ht="24" x14ac:dyDescent="0.2">
      <c r="A426" s="207" t="s">
        <v>1267</v>
      </c>
      <c r="B426" s="207" t="s">
        <v>1268</v>
      </c>
      <c r="C426" s="208" t="s">
        <v>1346</v>
      </c>
      <c r="D426" s="209" t="s">
        <v>824</v>
      </c>
      <c r="E426" s="210">
        <v>5015</v>
      </c>
      <c r="F426" s="211" t="s">
        <v>1270</v>
      </c>
    </row>
    <row r="427" spans="1:6" ht="24" x14ac:dyDescent="0.2">
      <c r="A427" s="207" t="s">
        <v>1267</v>
      </c>
      <c r="B427" s="207" t="s">
        <v>1268</v>
      </c>
      <c r="C427" s="208" t="s">
        <v>1347</v>
      </c>
      <c r="D427" s="209" t="s">
        <v>824</v>
      </c>
      <c r="E427" s="210">
        <v>10584.6</v>
      </c>
      <c r="F427" s="211" t="s">
        <v>1270</v>
      </c>
    </row>
    <row r="428" spans="1:6" x14ac:dyDescent="0.2">
      <c r="A428" s="207" t="s">
        <v>1267</v>
      </c>
      <c r="B428" s="207" t="s">
        <v>1268</v>
      </c>
      <c r="C428" s="208" t="s">
        <v>1348</v>
      </c>
      <c r="D428" s="209" t="s">
        <v>824</v>
      </c>
      <c r="E428" s="210">
        <v>8.85</v>
      </c>
      <c r="F428" s="211" t="s">
        <v>1270</v>
      </c>
    </row>
    <row r="429" spans="1:6" x14ac:dyDescent="0.2">
      <c r="A429" s="207" t="s">
        <v>1267</v>
      </c>
      <c r="B429" s="207" t="s">
        <v>1268</v>
      </c>
      <c r="C429" s="208" t="s">
        <v>1349</v>
      </c>
      <c r="D429" s="209" t="s">
        <v>824</v>
      </c>
      <c r="E429" s="210">
        <v>26.55</v>
      </c>
      <c r="F429" s="211" t="s">
        <v>1270</v>
      </c>
    </row>
    <row r="430" spans="1:6" x14ac:dyDescent="0.2">
      <c r="A430" s="207" t="s">
        <v>1267</v>
      </c>
      <c r="B430" s="207" t="s">
        <v>1268</v>
      </c>
      <c r="C430" s="208" t="s">
        <v>1350</v>
      </c>
      <c r="D430" s="209" t="s">
        <v>824</v>
      </c>
      <c r="E430" s="210">
        <v>71.98</v>
      </c>
      <c r="F430" s="211" t="s">
        <v>1270</v>
      </c>
    </row>
    <row r="431" spans="1:6" x14ac:dyDescent="0.2">
      <c r="A431" s="207" t="s">
        <v>1267</v>
      </c>
      <c r="B431" s="207" t="s">
        <v>1268</v>
      </c>
      <c r="C431" s="208" t="s">
        <v>1351</v>
      </c>
      <c r="D431" s="209" t="s">
        <v>824</v>
      </c>
      <c r="E431" s="210">
        <v>278.77499999999998</v>
      </c>
      <c r="F431" s="211" t="s">
        <v>1270</v>
      </c>
    </row>
    <row r="432" spans="1:6" x14ac:dyDescent="0.2">
      <c r="A432" s="207" t="s">
        <v>1267</v>
      </c>
      <c r="B432" s="207" t="s">
        <v>1268</v>
      </c>
      <c r="C432" s="208" t="s">
        <v>1352</v>
      </c>
      <c r="D432" s="209" t="s">
        <v>824</v>
      </c>
      <c r="E432" s="210">
        <v>32.001600000000003</v>
      </c>
      <c r="F432" s="211" t="s">
        <v>1270</v>
      </c>
    </row>
    <row r="433" spans="1:6" x14ac:dyDescent="0.2">
      <c r="A433" s="207" t="s">
        <v>1267</v>
      </c>
      <c r="B433" s="207" t="s">
        <v>1268</v>
      </c>
      <c r="C433" s="208" t="s">
        <v>1353</v>
      </c>
      <c r="D433" s="209" t="s">
        <v>824</v>
      </c>
      <c r="E433" s="210">
        <v>33.04</v>
      </c>
      <c r="F433" s="211" t="s">
        <v>1270</v>
      </c>
    </row>
    <row r="434" spans="1:6" x14ac:dyDescent="0.2">
      <c r="A434" s="207" t="s">
        <v>1267</v>
      </c>
      <c r="B434" s="207" t="s">
        <v>1268</v>
      </c>
      <c r="C434" s="208" t="s">
        <v>1354</v>
      </c>
      <c r="D434" s="209" t="s">
        <v>824</v>
      </c>
      <c r="E434" s="210">
        <v>24.78</v>
      </c>
      <c r="F434" s="211" t="s">
        <v>1270</v>
      </c>
    </row>
    <row r="435" spans="1:6" x14ac:dyDescent="0.2">
      <c r="A435" s="207" t="s">
        <v>1267</v>
      </c>
      <c r="B435" s="207" t="s">
        <v>1268</v>
      </c>
      <c r="C435" s="208" t="s">
        <v>1355</v>
      </c>
      <c r="D435" s="209" t="s">
        <v>824</v>
      </c>
      <c r="E435" s="210">
        <v>21.24</v>
      </c>
      <c r="F435" s="211" t="s">
        <v>1270</v>
      </c>
    </row>
    <row r="436" spans="1:6" ht="24" x14ac:dyDescent="0.2">
      <c r="A436" s="207" t="s">
        <v>1267</v>
      </c>
      <c r="B436" s="207" t="s">
        <v>1268</v>
      </c>
      <c r="C436" s="208" t="s">
        <v>1356</v>
      </c>
      <c r="D436" s="209" t="s">
        <v>824</v>
      </c>
      <c r="E436" s="210">
        <v>8379.4282999999996</v>
      </c>
      <c r="F436" s="211" t="s">
        <v>1270</v>
      </c>
    </row>
    <row r="437" spans="1:6" ht="24" x14ac:dyDescent="0.2">
      <c r="A437" s="207" t="s">
        <v>1267</v>
      </c>
      <c r="B437" s="207" t="s">
        <v>1268</v>
      </c>
      <c r="C437" s="208" t="s">
        <v>1357</v>
      </c>
      <c r="D437" s="209" t="s">
        <v>824</v>
      </c>
      <c r="E437" s="210">
        <v>3100.0016999999998</v>
      </c>
      <c r="F437" s="211" t="s">
        <v>1270</v>
      </c>
    </row>
    <row r="438" spans="1:6" ht="24" x14ac:dyDescent="0.2">
      <c r="A438" s="207" t="s">
        <v>1267</v>
      </c>
      <c r="B438" s="207" t="s">
        <v>1268</v>
      </c>
      <c r="C438" s="208" t="s">
        <v>1358</v>
      </c>
      <c r="D438" s="209" t="s">
        <v>824</v>
      </c>
      <c r="E438" s="210">
        <v>7601.18</v>
      </c>
      <c r="F438" s="211" t="s">
        <v>1270</v>
      </c>
    </row>
    <row r="439" spans="1:6" x14ac:dyDescent="0.2">
      <c r="A439" s="207" t="s">
        <v>1267</v>
      </c>
      <c r="B439" s="207" t="s">
        <v>1268</v>
      </c>
      <c r="C439" s="208" t="s">
        <v>1359</v>
      </c>
      <c r="D439" s="209" t="s">
        <v>824</v>
      </c>
      <c r="E439" s="210">
        <v>5.31</v>
      </c>
      <c r="F439" s="211" t="s">
        <v>1270</v>
      </c>
    </row>
    <row r="440" spans="1:6" x14ac:dyDescent="0.2">
      <c r="A440" s="207" t="s">
        <v>1267</v>
      </c>
      <c r="B440" s="207" t="s">
        <v>1268</v>
      </c>
      <c r="C440" s="208" t="s">
        <v>1360</v>
      </c>
      <c r="D440" s="209" t="s">
        <v>824</v>
      </c>
      <c r="E440" s="210">
        <v>9.6760000000000002</v>
      </c>
      <c r="F440" s="211" t="s">
        <v>1270</v>
      </c>
    </row>
    <row r="441" spans="1:6" x14ac:dyDescent="0.2">
      <c r="A441" s="207" t="s">
        <v>1267</v>
      </c>
      <c r="B441" s="207" t="s">
        <v>1268</v>
      </c>
      <c r="C441" s="208" t="s">
        <v>1361</v>
      </c>
      <c r="D441" s="209" t="s">
        <v>824</v>
      </c>
      <c r="E441" s="210">
        <v>25.924600000000002</v>
      </c>
      <c r="F441" s="211" t="s">
        <v>1270</v>
      </c>
    </row>
    <row r="442" spans="1:6" x14ac:dyDescent="0.2">
      <c r="A442" s="207" t="s">
        <v>1267</v>
      </c>
      <c r="B442" s="207" t="s">
        <v>1268</v>
      </c>
      <c r="C442" s="208" t="s">
        <v>1362</v>
      </c>
      <c r="D442" s="209" t="s">
        <v>824</v>
      </c>
      <c r="E442" s="210">
        <v>4163.9250000000002</v>
      </c>
      <c r="F442" s="211" t="s">
        <v>1270</v>
      </c>
    </row>
    <row r="443" spans="1:6" x14ac:dyDescent="0.2">
      <c r="A443" s="207" t="s">
        <v>1267</v>
      </c>
      <c r="B443" s="207" t="s">
        <v>1268</v>
      </c>
      <c r="C443" s="208" t="s">
        <v>1363</v>
      </c>
      <c r="D443" s="209" t="s">
        <v>824</v>
      </c>
      <c r="E443" s="210">
        <v>15.34</v>
      </c>
      <c r="F443" s="211" t="s">
        <v>1270</v>
      </c>
    </row>
    <row r="444" spans="1:6" x14ac:dyDescent="0.2">
      <c r="A444" s="207" t="s">
        <v>1267</v>
      </c>
      <c r="B444" s="207" t="s">
        <v>1268</v>
      </c>
      <c r="C444" s="208" t="s">
        <v>1364</v>
      </c>
      <c r="D444" s="209" t="s">
        <v>824</v>
      </c>
      <c r="E444" s="210">
        <v>788.24</v>
      </c>
      <c r="F444" s="211" t="s">
        <v>1270</v>
      </c>
    </row>
    <row r="445" spans="1:6" x14ac:dyDescent="0.2">
      <c r="A445" s="207" t="s">
        <v>1267</v>
      </c>
      <c r="B445" s="207" t="s">
        <v>1268</v>
      </c>
      <c r="C445" s="207" t="s">
        <v>1365</v>
      </c>
      <c r="D445" s="209" t="s">
        <v>824</v>
      </c>
      <c r="E445" s="212">
        <v>1888</v>
      </c>
      <c r="F445" s="213" t="s">
        <v>1270</v>
      </c>
    </row>
    <row r="446" spans="1:6" x14ac:dyDescent="0.2">
      <c r="A446" s="207" t="s">
        <v>1267</v>
      </c>
      <c r="B446" s="207" t="s">
        <v>1268</v>
      </c>
      <c r="C446" s="207" t="s">
        <v>1366</v>
      </c>
      <c r="D446" s="209" t="s">
        <v>824</v>
      </c>
      <c r="E446" s="212">
        <v>1888</v>
      </c>
      <c r="F446" s="213" t="s">
        <v>1270</v>
      </c>
    </row>
    <row r="447" spans="1:6" x14ac:dyDescent="0.2">
      <c r="A447" s="207" t="s">
        <v>1267</v>
      </c>
      <c r="B447" s="207" t="s">
        <v>1268</v>
      </c>
      <c r="C447" s="207" t="s">
        <v>1367</v>
      </c>
      <c r="D447" s="209" t="s">
        <v>824</v>
      </c>
      <c r="E447" s="212">
        <v>1858.5</v>
      </c>
      <c r="F447" s="213" t="s">
        <v>1270</v>
      </c>
    </row>
    <row r="448" spans="1:6" x14ac:dyDescent="0.2">
      <c r="A448" s="207" t="s">
        <v>1267</v>
      </c>
      <c r="B448" s="207" t="s">
        <v>1268</v>
      </c>
      <c r="C448" s="208" t="s">
        <v>1368</v>
      </c>
      <c r="D448" s="209" t="s">
        <v>848</v>
      </c>
      <c r="E448" s="210">
        <v>27.14</v>
      </c>
      <c r="F448" s="211" t="s">
        <v>1270</v>
      </c>
    </row>
    <row r="449" spans="1:6" x14ac:dyDescent="0.2">
      <c r="A449" s="207" t="s">
        <v>1267</v>
      </c>
      <c r="B449" s="207" t="s">
        <v>1268</v>
      </c>
      <c r="C449" s="208" t="s">
        <v>1369</v>
      </c>
      <c r="D449" s="209" t="s">
        <v>824</v>
      </c>
      <c r="E449" s="210">
        <v>33.4176</v>
      </c>
      <c r="F449" s="211" t="s">
        <v>1270</v>
      </c>
    </row>
    <row r="450" spans="1:6" x14ac:dyDescent="0.2">
      <c r="A450" s="207" t="s">
        <v>1267</v>
      </c>
      <c r="B450" s="207" t="s">
        <v>1268</v>
      </c>
      <c r="C450" s="208" t="s">
        <v>1370</v>
      </c>
      <c r="D450" s="209" t="s">
        <v>824</v>
      </c>
      <c r="E450" s="210">
        <v>46.999499999999998</v>
      </c>
      <c r="F450" s="211" t="s">
        <v>1270</v>
      </c>
    </row>
    <row r="451" spans="1:6" x14ac:dyDescent="0.2">
      <c r="A451" s="207" t="s">
        <v>1267</v>
      </c>
      <c r="B451" s="207" t="s">
        <v>1268</v>
      </c>
      <c r="C451" s="208" t="s">
        <v>1371</v>
      </c>
      <c r="D451" s="209" t="s">
        <v>824</v>
      </c>
      <c r="E451" s="210">
        <v>49.206000000000003</v>
      </c>
      <c r="F451" s="211" t="s">
        <v>1270</v>
      </c>
    </row>
    <row r="452" spans="1:6" x14ac:dyDescent="0.2">
      <c r="A452" s="207" t="s">
        <v>1267</v>
      </c>
      <c r="B452" s="207" t="s">
        <v>1268</v>
      </c>
      <c r="C452" s="208" t="s">
        <v>1372</v>
      </c>
      <c r="D452" s="209" t="s">
        <v>824</v>
      </c>
      <c r="E452" s="210">
        <v>619.5</v>
      </c>
      <c r="F452" s="211" t="s">
        <v>1270</v>
      </c>
    </row>
    <row r="453" spans="1:6" ht="18" customHeight="1" x14ac:dyDescent="0.2">
      <c r="A453" s="207" t="s">
        <v>1267</v>
      </c>
      <c r="B453" s="207" t="s">
        <v>1268</v>
      </c>
      <c r="C453" s="208" t="s">
        <v>1373</v>
      </c>
      <c r="D453" s="209" t="s">
        <v>824</v>
      </c>
      <c r="E453" s="210">
        <v>49.607300000000002</v>
      </c>
      <c r="F453" s="211" t="s">
        <v>1270</v>
      </c>
    </row>
    <row r="454" spans="1:6" x14ac:dyDescent="0.2">
      <c r="A454" s="207" t="s">
        <v>1267</v>
      </c>
      <c r="B454" s="207" t="s">
        <v>1268</v>
      </c>
      <c r="C454" s="208" t="s">
        <v>1374</v>
      </c>
      <c r="D454" s="209" t="s">
        <v>824</v>
      </c>
      <c r="E454" s="210">
        <v>1362.9</v>
      </c>
      <c r="F454" s="211" t="s">
        <v>1270</v>
      </c>
    </row>
    <row r="455" spans="1:6" x14ac:dyDescent="0.2">
      <c r="A455" s="207" t="s">
        <v>1267</v>
      </c>
      <c r="B455" s="207" t="s">
        <v>1268</v>
      </c>
      <c r="C455" s="208" t="s">
        <v>1375</v>
      </c>
      <c r="D455" s="209" t="s">
        <v>824</v>
      </c>
      <c r="E455" s="210">
        <v>114.46</v>
      </c>
      <c r="F455" s="211" t="s">
        <v>1270</v>
      </c>
    </row>
    <row r="456" spans="1:6" ht="18.95" customHeight="1" x14ac:dyDescent="0.2">
      <c r="A456" s="207" t="s">
        <v>1267</v>
      </c>
      <c r="B456" s="207" t="s">
        <v>1268</v>
      </c>
      <c r="C456" s="208" t="s">
        <v>1376</v>
      </c>
      <c r="D456" s="209" t="s">
        <v>824</v>
      </c>
      <c r="E456" s="210">
        <v>4399.9949999999999</v>
      </c>
      <c r="F456" s="211" t="s">
        <v>1270</v>
      </c>
    </row>
    <row r="457" spans="1:6" ht="18.95" customHeight="1" x14ac:dyDescent="0.2">
      <c r="A457" s="207" t="s">
        <v>1267</v>
      </c>
      <c r="B457" s="207" t="s">
        <v>1268</v>
      </c>
      <c r="C457" s="208" t="s">
        <v>1377</v>
      </c>
      <c r="D457" s="209" t="s">
        <v>824</v>
      </c>
      <c r="E457" s="210">
        <v>2242</v>
      </c>
      <c r="F457" s="211" t="s">
        <v>1270</v>
      </c>
    </row>
    <row r="458" spans="1:6" ht="18.95" customHeight="1" x14ac:dyDescent="0.2">
      <c r="A458" s="207" t="s">
        <v>1267</v>
      </c>
      <c r="B458" s="207" t="s">
        <v>1268</v>
      </c>
      <c r="C458" s="208" t="s">
        <v>1378</v>
      </c>
      <c r="D458" s="209" t="s">
        <v>824</v>
      </c>
      <c r="E458" s="210">
        <v>1982.4</v>
      </c>
      <c r="F458" s="211" t="s">
        <v>1270</v>
      </c>
    </row>
    <row r="459" spans="1:6" ht="24" x14ac:dyDescent="0.2">
      <c r="A459" s="207" t="s">
        <v>1267</v>
      </c>
      <c r="B459" s="207" t="s">
        <v>1268</v>
      </c>
      <c r="C459" s="208" t="s">
        <v>1379</v>
      </c>
      <c r="D459" s="209" t="s">
        <v>824</v>
      </c>
      <c r="E459" s="210">
        <v>2006</v>
      </c>
      <c r="F459" s="211" t="s">
        <v>1270</v>
      </c>
    </row>
    <row r="460" spans="1:6" ht="15" customHeight="1" x14ac:dyDescent="0.2">
      <c r="A460" s="207" t="s">
        <v>1267</v>
      </c>
      <c r="B460" s="207" t="s">
        <v>1268</v>
      </c>
      <c r="C460" s="208" t="s">
        <v>1380</v>
      </c>
      <c r="D460" s="209" t="s">
        <v>824</v>
      </c>
      <c r="E460" s="210">
        <v>3186</v>
      </c>
      <c r="F460" s="211" t="s">
        <v>1270</v>
      </c>
    </row>
    <row r="461" spans="1:6" ht="24" x14ac:dyDescent="0.2">
      <c r="A461" s="207" t="s">
        <v>1267</v>
      </c>
      <c r="B461" s="207" t="s">
        <v>1268</v>
      </c>
      <c r="C461" s="208" t="s">
        <v>1381</v>
      </c>
      <c r="D461" s="209" t="s">
        <v>824</v>
      </c>
      <c r="E461" s="210">
        <v>2908.2525000000001</v>
      </c>
      <c r="F461" s="211" t="s">
        <v>1270</v>
      </c>
    </row>
    <row r="462" spans="1:6" ht="20.25" customHeight="1" x14ac:dyDescent="0.2">
      <c r="A462" s="207" t="s">
        <v>1267</v>
      </c>
      <c r="B462" s="207" t="s">
        <v>1268</v>
      </c>
      <c r="C462" s="208" t="s">
        <v>1382</v>
      </c>
      <c r="D462" s="209" t="s">
        <v>824</v>
      </c>
      <c r="E462" s="210">
        <v>4979.6000000000004</v>
      </c>
      <c r="F462" s="211" t="s">
        <v>1270</v>
      </c>
    </row>
    <row r="463" spans="1:6" ht="21.75" customHeight="1" x14ac:dyDescent="0.2">
      <c r="A463" s="207" t="s">
        <v>1267</v>
      </c>
      <c r="B463" s="207" t="s">
        <v>1268</v>
      </c>
      <c r="C463" s="208" t="s">
        <v>1383</v>
      </c>
      <c r="D463" s="209" t="s">
        <v>824</v>
      </c>
      <c r="E463" s="210">
        <v>4248</v>
      </c>
      <c r="F463" s="211" t="s">
        <v>1270</v>
      </c>
    </row>
    <row r="464" spans="1:6" ht="21.75" customHeight="1" x14ac:dyDescent="0.2">
      <c r="A464" s="207" t="s">
        <v>1267</v>
      </c>
      <c r="B464" s="207" t="s">
        <v>1268</v>
      </c>
      <c r="C464" s="208" t="s">
        <v>1384</v>
      </c>
      <c r="D464" s="209" t="s">
        <v>824</v>
      </c>
      <c r="E464" s="210">
        <v>2419</v>
      </c>
      <c r="F464" s="211" t="s">
        <v>1270</v>
      </c>
    </row>
    <row r="465" spans="1:6" ht="15" customHeight="1" x14ac:dyDescent="0.2">
      <c r="A465" s="207" t="s">
        <v>1267</v>
      </c>
      <c r="B465" s="207" t="s">
        <v>1268</v>
      </c>
      <c r="C465" s="208" t="s">
        <v>1385</v>
      </c>
      <c r="D465" s="209" t="s">
        <v>824</v>
      </c>
      <c r="E465" s="210">
        <v>5015</v>
      </c>
      <c r="F465" s="211" t="s">
        <v>1270</v>
      </c>
    </row>
    <row r="466" spans="1:6" ht="17.100000000000001" customHeight="1" x14ac:dyDescent="0.2">
      <c r="A466" s="207" t="s">
        <v>1267</v>
      </c>
      <c r="B466" s="207" t="s">
        <v>1268</v>
      </c>
      <c r="C466" s="208" t="s">
        <v>1386</v>
      </c>
      <c r="D466" s="209" t="s">
        <v>824</v>
      </c>
      <c r="E466" s="210">
        <v>4398.45</v>
      </c>
      <c r="F466" s="211" t="s">
        <v>1270</v>
      </c>
    </row>
    <row r="467" spans="1:6" ht="14.1" customHeight="1" x14ac:dyDescent="0.2">
      <c r="A467" s="207" t="s">
        <v>1267</v>
      </c>
      <c r="B467" s="207" t="s">
        <v>1268</v>
      </c>
      <c r="C467" s="208" t="s">
        <v>1387</v>
      </c>
      <c r="D467" s="209" t="s">
        <v>824</v>
      </c>
      <c r="E467" s="210">
        <v>8142</v>
      </c>
      <c r="F467" s="211" t="s">
        <v>1270</v>
      </c>
    </row>
    <row r="468" spans="1:6" ht="14.1" customHeight="1" x14ac:dyDescent="0.2">
      <c r="A468" s="207" t="s">
        <v>1267</v>
      </c>
      <c r="B468" s="207" t="s">
        <v>1268</v>
      </c>
      <c r="C468" s="208" t="s">
        <v>1388</v>
      </c>
      <c r="D468" s="209" t="s">
        <v>824</v>
      </c>
      <c r="E468" s="210">
        <v>6608</v>
      </c>
      <c r="F468" s="211" t="s">
        <v>1270</v>
      </c>
    </row>
    <row r="469" spans="1:6" ht="15" customHeight="1" x14ac:dyDescent="0.2">
      <c r="A469" s="207" t="s">
        <v>1267</v>
      </c>
      <c r="B469" s="207" t="s">
        <v>1268</v>
      </c>
      <c r="C469" s="208" t="s">
        <v>1389</v>
      </c>
      <c r="D469" s="209" t="s">
        <v>824</v>
      </c>
      <c r="E469" s="210">
        <v>1899.8</v>
      </c>
      <c r="F469" s="211" t="s">
        <v>1270</v>
      </c>
    </row>
    <row r="470" spans="1:6" ht="24" x14ac:dyDescent="0.2">
      <c r="A470" s="207" t="s">
        <v>1267</v>
      </c>
      <c r="B470" s="207" t="s">
        <v>1268</v>
      </c>
      <c r="C470" s="208" t="s">
        <v>1390</v>
      </c>
      <c r="D470" s="209" t="s">
        <v>824</v>
      </c>
      <c r="E470" s="210">
        <v>7788</v>
      </c>
      <c r="F470" s="211" t="s">
        <v>1270</v>
      </c>
    </row>
    <row r="471" spans="1:6" ht="24" x14ac:dyDescent="0.2">
      <c r="A471" s="207" t="s">
        <v>1267</v>
      </c>
      <c r="B471" s="207" t="s">
        <v>1268</v>
      </c>
      <c r="C471" s="208" t="s">
        <v>1391</v>
      </c>
      <c r="D471" s="209" t="s">
        <v>824</v>
      </c>
      <c r="E471" s="210">
        <v>8732</v>
      </c>
      <c r="F471" s="211" t="s">
        <v>1270</v>
      </c>
    </row>
    <row r="472" spans="1:6" ht="14.1" customHeight="1" x14ac:dyDescent="0.2">
      <c r="A472" s="207" t="s">
        <v>1267</v>
      </c>
      <c r="B472" s="207" t="s">
        <v>1268</v>
      </c>
      <c r="C472" s="208" t="s">
        <v>1392</v>
      </c>
      <c r="D472" s="209" t="s">
        <v>824</v>
      </c>
      <c r="E472" s="210">
        <v>1911.01</v>
      </c>
      <c r="F472" s="211" t="s">
        <v>1270</v>
      </c>
    </row>
    <row r="473" spans="1:6" ht="14.1" customHeight="1" x14ac:dyDescent="0.2">
      <c r="A473" s="207" t="s">
        <v>1267</v>
      </c>
      <c r="B473" s="207" t="s">
        <v>1268</v>
      </c>
      <c r="C473" s="208" t="s">
        <v>1393</v>
      </c>
      <c r="D473" s="209" t="s">
        <v>824</v>
      </c>
      <c r="E473" s="210">
        <v>7670</v>
      </c>
      <c r="F473" s="211" t="s">
        <v>1270</v>
      </c>
    </row>
    <row r="474" spans="1:6" ht="15.95" customHeight="1" x14ac:dyDescent="0.2">
      <c r="A474" s="207" t="s">
        <v>1267</v>
      </c>
      <c r="B474" s="207" t="s">
        <v>1268</v>
      </c>
      <c r="C474" s="208" t="s">
        <v>1394</v>
      </c>
      <c r="D474" s="209" t="s">
        <v>824</v>
      </c>
      <c r="E474" s="210">
        <v>14.75</v>
      </c>
      <c r="F474" s="211" t="s">
        <v>1270</v>
      </c>
    </row>
    <row r="475" spans="1:6" ht="15.95" customHeight="1" x14ac:dyDescent="0.2">
      <c r="A475" s="207" t="s">
        <v>1267</v>
      </c>
      <c r="B475" s="207" t="s">
        <v>1268</v>
      </c>
      <c r="C475" s="208" t="s">
        <v>1395</v>
      </c>
      <c r="D475" s="209" t="s">
        <v>824</v>
      </c>
      <c r="E475" s="210">
        <v>233.64</v>
      </c>
      <c r="F475" s="211" t="s">
        <v>1270</v>
      </c>
    </row>
    <row r="476" spans="1:6" ht="15" customHeight="1" x14ac:dyDescent="0.2">
      <c r="A476" s="215" t="s">
        <v>1396</v>
      </c>
      <c r="B476" s="215" t="s">
        <v>1397</v>
      </c>
      <c r="C476" s="216" t="s">
        <v>1398</v>
      </c>
      <c r="D476" s="217" t="s">
        <v>1223</v>
      </c>
      <c r="E476" s="218">
        <v>250</v>
      </c>
      <c r="F476" s="219" t="s">
        <v>1399</v>
      </c>
    </row>
    <row r="477" spans="1:6" x14ac:dyDescent="0.2">
      <c r="A477" s="215" t="s">
        <v>1396</v>
      </c>
      <c r="B477" s="215" t="s">
        <v>1397</v>
      </c>
      <c r="C477" s="216" t="s">
        <v>1400</v>
      </c>
      <c r="D477" s="217" t="s">
        <v>824</v>
      </c>
      <c r="E477" s="218">
        <v>362.25</v>
      </c>
      <c r="F477" s="219" t="s">
        <v>1401</v>
      </c>
    </row>
    <row r="478" spans="1:6" ht="15" customHeight="1" x14ac:dyDescent="0.2">
      <c r="A478" s="215" t="s">
        <v>1396</v>
      </c>
      <c r="B478" s="215" t="s">
        <v>1397</v>
      </c>
      <c r="C478" s="216" t="s">
        <v>1402</v>
      </c>
      <c r="D478" s="217" t="s">
        <v>824</v>
      </c>
      <c r="E478" s="218">
        <v>402.67669999999998</v>
      </c>
      <c r="F478" s="219" t="s">
        <v>1399</v>
      </c>
    </row>
    <row r="479" spans="1:6" x14ac:dyDescent="0.2">
      <c r="A479" s="215" t="s">
        <v>1396</v>
      </c>
      <c r="B479" s="215" t="s">
        <v>1397</v>
      </c>
      <c r="C479" s="220" t="s">
        <v>1403</v>
      </c>
      <c r="D479" s="221" t="s">
        <v>824</v>
      </c>
      <c r="E479" s="222">
        <v>475.16</v>
      </c>
      <c r="F479" s="219" t="s">
        <v>1401</v>
      </c>
    </row>
    <row r="480" spans="1:6" ht="15.95" customHeight="1" x14ac:dyDescent="0.2">
      <c r="A480" s="215" t="s">
        <v>1396</v>
      </c>
      <c r="B480" s="215" t="s">
        <v>1397</v>
      </c>
      <c r="C480" s="216" t="s">
        <v>1404</v>
      </c>
      <c r="D480" s="217" t="s">
        <v>824</v>
      </c>
      <c r="E480" s="218">
        <v>466.1</v>
      </c>
      <c r="F480" s="219" t="s">
        <v>1399</v>
      </c>
    </row>
    <row r="481" spans="1:6" x14ac:dyDescent="0.2">
      <c r="A481" s="215" t="s">
        <v>1396</v>
      </c>
      <c r="B481" s="215" t="s">
        <v>1397</v>
      </c>
      <c r="C481" s="216" t="s">
        <v>1405</v>
      </c>
      <c r="D481" s="217" t="s">
        <v>824</v>
      </c>
      <c r="E481" s="218">
        <v>475.16</v>
      </c>
      <c r="F481" s="219" t="s">
        <v>1401</v>
      </c>
    </row>
    <row r="482" spans="1:6" ht="17.100000000000001" customHeight="1" x14ac:dyDescent="0.2">
      <c r="A482" s="215" t="s">
        <v>1396</v>
      </c>
      <c r="B482" s="215" t="s">
        <v>1397</v>
      </c>
      <c r="C482" s="216" t="s">
        <v>1406</v>
      </c>
      <c r="D482" s="217" t="s">
        <v>1142</v>
      </c>
      <c r="E482" s="218">
        <v>148</v>
      </c>
      <c r="F482" s="219" t="s">
        <v>1399</v>
      </c>
    </row>
    <row r="483" spans="1:6" x14ac:dyDescent="0.2">
      <c r="A483" s="215" t="s">
        <v>1396</v>
      </c>
      <c r="B483" s="215" t="s">
        <v>1397</v>
      </c>
      <c r="C483" s="216" t="s">
        <v>1407</v>
      </c>
      <c r="D483" s="217" t="s">
        <v>1142</v>
      </c>
      <c r="E483" s="218">
        <v>393.75</v>
      </c>
      <c r="F483" s="219" t="s">
        <v>1401</v>
      </c>
    </row>
    <row r="484" spans="1:6" x14ac:dyDescent="0.2">
      <c r="A484" s="215" t="s">
        <v>1396</v>
      </c>
      <c r="B484" s="215" t="s">
        <v>1397</v>
      </c>
      <c r="C484" s="216" t="s">
        <v>1408</v>
      </c>
      <c r="D484" s="217" t="s">
        <v>824</v>
      </c>
      <c r="E484" s="218">
        <v>1535.12</v>
      </c>
      <c r="F484" s="219" t="s">
        <v>1401</v>
      </c>
    </row>
    <row r="485" spans="1:6" x14ac:dyDescent="0.2">
      <c r="A485" s="215" t="s">
        <v>1396</v>
      </c>
      <c r="B485" s="215" t="s">
        <v>1397</v>
      </c>
      <c r="C485" s="216" t="s">
        <v>1409</v>
      </c>
      <c r="D485" s="217" t="s">
        <v>824</v>
      </c>
      <c r="E485" s="218">
        <v>1300.95</v>
      </c>
      <c r="F485" s="219" t="s">
        <v>1399</v>
      </c>
    </row>
    <row r="486" spans="1:6" x14ac:dyDescent="0.2">
      <c r="A486" s="215" t="s">
        <v>1396</v>
      </c>
      <c r="B486" s="215" t="s">
        <v>1397</v>
      </c>
      <c r="C486" s="216" t="s">
        <v>1410</v>
      </c>
      <c r="D486" s="217" t="s">
        <v>824</v>
      </c>
      <c r="E486" s="218">
        <v>299.72000000000003</v>
      </c>
      <c r="F486" s="219" t="s">
        <v>1401</v>
      </c>
    </row>
    <row r="487" spans="1:6" x14ac:dyDescent="0.2">
      <c r="A487" s="215" t="s">
        <v>1396</v>
      </c>
      <c r="B487" s="215" t="s">
        <v>1397</v>
      </c>
      <c r="C487" s="216" t="s">
        <v>1411</v>
      </c>
      <c r="D487" s="217" t="s">
        <v>824</v>
      </c>
      <c r="E487" s="218">
        <v>236</v>
      </c>
      <c r="F487" s="219" t="s">
        <v>1399</v>
      </c>
    </row>
    <row r="488" spans="1:6" x14ac:dyDescent="0.2">
      <c r="A488" s="215" t="s">
        <v>1396</v>
      </c>
      <c r="B488" s="215" t="s">
        <v>1397</v>
      </c>
      <c r="C488" s="216" t="s">
        <v>1412</v>
      </c>
      <c r="D488" s="217" t="s">
        <v>824</v>
      </c>
      <c r="E488" s="218">
        <v>131.58000000000001</v>
      </c>
      <c r="F488" s="219" t="s">
        <v>1401</v>
      </c>
    </row>
    <row r="489" spans="1:6" ht="21.95" customHeight="1" x14ac:dyDescent="0.2">
      <c r="A489" s="215" t="s">
        <v>1396</v>
      </c>
      <c r="B489" s="215" t="s">
        <v>1397</v>
      </c>
      <c r="C489" s="216" t="s">
        <v>1413</v>
      </c>
      <c r="D489" s="217" t="s">
        <v>824</v>
      </c>
      <c r="E489" s="218">
        <v>136.29</v>
      </c>
      <c r="F489" s="219" t="s">
        <v>1399</v>
      </c>
    </row>
    <row r="490" spans="1:6" ht="24.75" customHeight="1" x14ac:dyDescent="0.2">
      <c r="A490" s="215" t="s">
        <v>1396</v>
      </c>
      <c r="B490" s="215" t="s">
        <v>1397</v>
      </c>
      <c r="C490" s="216" t="s">
        <v>1414</v>
      </c>
      <c r="D490" s="217" t="s">
        <v>824</v>
      </c>
      <c r="E490" s="218">
        <v>74.34</v>
      </c>
      <c r="F490" s="219" t="s">
        <v>1399</v>
      </c>
    </row>
    <row r="491" spans="1:6" ht="27.75" customHeight="1" x14ac:dyDescent="0.2">
      <c r="A491" s="215" t="s">
        <v>1396</v>
      </c>
      <c r="B491" s="215" t="s">
        <v>1397</v>
      </c>
      <c r="C491" s="216" t="s">
        <v>1415</v>
      </c>
      <c r="D491" s="217" t="s">
        <v>824</v>
      </c>
      <c r="E491" s="218">
        <v>52.4983</v>
      </c>
      <c r="F491" s="219" t="s">
        <v>1399</v>
      </c>
    </row>
    <row r="492" spans="1:6" ht="24.95" customHeight="1" x14ac:dyDescent="0.2">
      <c r="A492" s="215" t="s">
        <v>1396</v>
      </c>
      <c r="B492" s="215" t="s">
        <v>1397</v>
      </c>
      <c r="C492" s="216" t="s">
        <v>1416</v>
      </c>
      <c r="D492" s="217" t="s">
        <v>824</v>
      </c>
      <c r="E492" s="218">
        <v>61.95</v>
      </c>
      <c r="F492" s="219" t="s">
        <v>1401</v>
      </c>
    </row>
    <row r="493" spans="1:6" ht="20.100000000000001" customHeight="1" x14ac:dyDescent="0.2">
      <c r="A493" s="215" t="s">
        <v>1396</v>
      </c>
      <c r="B493" s="215" t="s">
        <v>1397</v>
      </c>
      <c r="C493" s="216" t="s">
        <v>1417</v>
      </c>
      <c r="D493" s="217" t="s">
        <v>824</v>
      </c>
      <c r="E493" s="218">
        <v>94.352699999999999</v>
      </c>
      <c r="F493" s="219" t="s">
        <v>1399</v>
      </c>
    </row>
    <row r="494" spans="1:6" ht="21" customHeight="1" x14ac:dyDescent="0.2">
      <c r="A494" s="215" t="s">
        <v>1396</v>
      </c>
      <c r="B494" s="215" t="s">
        <v>1397</v>
      </c>
      <c r="C494" s="216" t="s">
        <v>1418</v>
      </c>
      <c r="D494" s="217" t="s">
        <v>824</v>
      </c>
      <c r="E494" s="218">
        <v>131.58199999999999</v>
      </c>
      <c r="F494" s="219" t="s">
        <v>1401</v>
      </c>
    </row>
    <row r="495" spans="1:6" ht="22.5" customHeight="1" x14ac:dyDescent="0.2">
      <c r="A495" s="215" t="s">
        <v>1396</v>
      </c>
      <c r="B495" s="215" t="s">
        <v>1397</v>
      </c>
      <c r="C495" s="216" t="s">
        <v>1419</v>
      </c>
      <c r="D495" s="217" t="s">
        <v>824</v>
      </c>
      <c r="E495" s="218">
        <v>94.352699999999999</v>
      </c>
      <c r="F495" s="219" t="s">
        <v>1399</v>
      </c>
    </row>
    <row r="496" spans="1:6" ht="21" customHeight="1" x14ac:dyDescent="0.2">
      <c r="A496" s="215" t="s">
        <v>1396</v>
      </c>
      <c r="B496" s="215" t="s">
        <v>1397</v>
      </c>
      <c r="C496" s="216" t="s">
        <v>1420</v>
      </c>
      <c r="D496" s="217" t="s">
        <v>824</v>
      </c>
      <c r="E496" s="218">
        <v>131.58199999999999</v>
      </c>
      <c r="F496" s="219" t="s">
        <v>1401</v>
      </c>
    </row>
    <row r="497" spans="1:6" ht="21" customHeight="1" x14ac:dyDescent="0.2">
      <c r="A497" s="215" t="s">
        <v>1396</v>
      </c>
      <c r="B497" s="215" t="s">
        <v>1397</v>
      </c>
      <c r="C497" s="216" t="s">
        <v>1421</v>
      </c>
      <c r="D497" s="217" t="s">
        <v>824</v>
      </c>
      <c r="E497" s="218">
        <v>43.365299999999998</v>
      </c>
      <c r="F497" s="219" t="s">
        <v>1399</v>
      </c>
    </row>
    <row r="498" spans="1:6" ht="23.25" customHeight="1" x14ac:dyDescent="0.2">
      <c r="A498" s="215" t="s">
        <v>1396</v>
      </c>
      <c r="B498" s="215" t="s">
        <v>1397</v>
      </c>
      <c r="C498" s="216" t="s">
        <v>1422</v>
      </c>
      <c r="D498" s="217" t="s">
        <v>824</v>
      </c>
      <c r="E498" s="218">
        <v>78.75</v>
      </c>
      <c r="F498" s="219" t="s">
        <v>1401</v>
      </c>
    </row>
    <row r="499" spans="1:6" ht="23.25" customHeight="1" x14ac:dyDescent="0.2">
      <c r="A499" s="215" t="s">
        <v>1396</v>
      </c>
      <c r="B499" s="215" t="s">
        <v>1397</v>
      </c>
      <c r="C499" s="216" t="s">
        <v>1423</v>
      </c>
      <c r="D499" s="217" t="s">
        <v>824</v>
      </c>
      <c r="E499" s="218">
        <v>73</v>
      </c>
      <c r="F499" s="219" t="s">
        <v>1399</v>
      </c>
    </row>
    <row r="500" spans="1:6" ht="15" customHeight="1" x14ac:dyDescent="0.2">
      <c r="A500" s="215" t="s">
        <v>1396</v>
      </c>
      <c r="B500" s="215" t="s">
        <v>1397</v>
      </c>
      <c r="C500" s="216" t="s">
        <v>1424</v>
      </c>
      <c r="D500" s="217" t="s">
        <v>824</v>
      </c>
      <c r="E500" s="218">
        <v>723.70500000000004</v>
      </c>
      <c r="F500" s="219" t="s">
        <v>1401</v>
      </c>
    </row>
    <row r="501" spans="1:6" ht="22.5" customHeight="1" x14ac:dyDescent="0.2">
      <c r="A501" s="215" t="s">
        <v>1396</v>
      </c>
      <c r="B501" s="215" t="s">
        <v>1397</v>
      </c>
      <c r="C501" s="216" t="s">
        <v>1425</v>
      </c>
      <c r="D501" s="217" t="s">
        <v>824</v>
      </c>
      <c r="E501" s="218">
        <v>224.2</v>
      </c>
      <c r="F501" s="219" t="s">
        <v>1399</v>
      </c>
    </row>
    <row r="502" spans="1:6" ht="26.25" customHeight="1" x14ac:dyDescent="0.2">
      <c r="A502" s="215" t="s">
        <v>1396</v>
      </c>
      <c r="B502" s="215" t="s">
        <v>1397</v>
      </c>
      <c r="C502" s="216" t="s">
        <v>1426</v>
      </c>
      <c r="D502" s="217" t="s">
        <v>824</v>
      </c>
      <c r="E502" s="218">
        <v>433.65</v>
      </c>
      <c r="F502" s="219" t="s">
        <v>1401</v>
      </c>
    </row>
    <row r="503" spans="1:6" ht="18.95" customHeight="1" x14ac:dyDescent="0.2">
      <c r="A503" s="215" t="s">
        <v>1396</v>
      </c>
      <c r="B503" s="215" t="s">
        <v>1397</v>
      </c>
      <c r="C503" s="216" t="s">
        <v>1427</v>
      </c>
      <c r="D503" s="217" t="s">
        <v>824</v>
      </c>
      <c r="E503" s="218">
        <v>224.2</v>
      </c>
      <c r="F503" s="219" t="s">
        <v>1399</v>
      </c>
    </row>
    <row r="504" spans="1:6" ht="17.100000000000001" customHeight="1" x14ac:dyDescent="0.2">
      <c r="A504" s="215" t="s">
        <v>1396</v>
      </c>
      <c r="B504" s="215" t="s">
        <v>1397</v>
      </c>
      <c r="C504" s="216" t="s">
        <v>1428</v>
      </c>
      <c r="D504" s="217" t="s">
        <v>824</v>
      </c>
      <c r="E504" s="218">
        <v>433.65</v>
      </c>
      <c r="F504" s="219" t="s">
        <v>1401</v>
      </c>
    </row>
    <row r="505" spans="1:6" ht="29.25" customHeight="1" x14ac:dyDescent="0.2">
      <c r="A505" s="215" t="s">
        <v>1396</v>
      </c>
      <c r="B505" s="215" t="s">
        <v>1397</v>
      </c>
      <c r="C505" s="216" t="s">
        <v>1429</v>
      </c>
      <c r="D505" s="217" t="s">
        <v>824</v>
      </c>
      <c r="E505" s="218">
        <v>224.2</v>
      </c>
      <c r="F505" s="219" t="s">
        <v>1399</v>
      </c>
    </row>
    <row r="506" spans="1:6" ht="31.5" customHeight="1" x14ac:dyDescent="0.2">
      <c r="A506" s="215" t="s">
        <v>1396</v>
      </c>
      <c r="B506" s="215" t="s">
        <v>1397</v>
      </c>
      <c r="C506" s="216" t="s">
        <v>1430</v>
      </c>
      <c r="D506" s="217" t="s">
        <v>824</v>
      </c>
      <c r="E506" s="218">
        <v>433.65</v>
      </c>
      <c r="F506" s="219" t="s">
        <v>1401</v>
      </c>
    </row>
    <row r="507" spans="1:6" ht="24.75" customHeight="1" x14ac:dyDescent="0.2">
      <c r="A507" s="215" t="s">
        <v>1396</v>
      </c>
      <c r="B507" s="215" t="s">
        <v>1397</v>
      </c>
      <c r="C507" s="216" t="s">
        <v>1431</v>
      </c>
      <c r="D507" s="217" t="s">
        <v>824</v>
      </c>
      <c r="E507" s="218">
        <v>99.12</v>
      </c>
      <c r="F507" s="219" t="s">
        <v>1399</v>
      </c>
    </row>
    <row r="508" spans="1:6" x14ac:dyDescent="0.2">
      <c r="A508" s="215" t="s">
        <v>1396</v>
      </c>
      <c r="B508" s="215" t="s">
        <v>1397</v>
      </c>
      <c r="C508" s="216" t="s">
        <v>1432</v>
      </c>
      <c r="D508" s="217" t="s">
        <v>824</v>
      </c>
      <c r="E508" s="218">
        <v>384.09</v>
      </c>
      <c r="F508" s="219" t="s">
        <v>1399</v>
      </c>
    </row>
    <row r="509" spans="1:6" ht="36.75" customHeight="1" x14ac:dyDescent="0.2">
      <c r="A509" s="215" t="s">
        <v>1396</v>
      </c>
      <c r="B509" s="215" t="s">
        <v>1397</v>
      </c>
      <c r="C509" s="216" t="s">
        <v>1433</v>
      </c>
      <c r="D509" s="217" t="s">
        <v>824</v>
      </c>
      <c r="E509" s="218">
        <v>3669.75</v>
      </c>
      <c r="F509" s="219" t="s">
        <v>1399</v>
      </c>
    </row>
    <row r="510" spans="1:6" ht="37.5" customHeight="1" x14ac:dyDescent="0.2">
      <c r="A510" s="215" t="s">
        <v>1396</v>
      </c>
      <c r="B510" s="215" t="s">
        <v>1397</v>
      </c>
      <c r="C510" s="216" t="s">
        <v>1434</v>
      </c>
      <c r="D510" s="217" t="s">
        <v>1223</v>
      </c>
      <c r="E510" s="218">
        <v>183.75</v>
      </c>
      <c r="F510" s="219" t="s">
        <v>1399</v>
      </c>
    </row>
    <row r="511" spans="1:6" ht="34.5" customHeight="1" x14ac:dyDescent="0.2">
      <c r="A511" s="215" t="s">
        <v>1396</v>
      </c>
      <c r="B511" s="215" t="s">
        <v>1397</v>
      </c>
      <c r="C511" s="216" t="s">
        <v>1435</v>
      </c>
      <c r="D511" s="217" t="s">
        <v>824</v>
      </c>
      <c r="E511" s="218">
        <v>255.86</v>
      </c>
      <c r="F511" s="219" t="s">
        <v>1401</v>
      </c>
    </row>
    <row r="512" spans="1:6" ht="30.75" customHeight="1" x14ac:dyDescent="0.2">
      <c r="A512" s="215" t="s">
        <v>1396</v>
      </c>
      <c r="B512" s="215" t="s">
        <v>1397</v>
      </c>
      <c r="C512" s="216" t="s">
        <v>1436</v>
      </c>
      <c r="D512" s="217" t="s">
        <v>824</v>
      </c>
      <c r="E512" s="218">
        <v>548.26</v>
      </c>
      <c r="F512" s="219" t="s">
        <v>1401</v>
      </c>
    </row>
    <row r="513" spans="1:6" ht="35.25" customHeight="1" x14ac:dyDescent="0.2">
      <c r="A513" s="215" t="s">
        <v>1396</v>
      </c>
      <c r="B513" s="215" t="s">
        <v>1397</v>
      </c>
      <c r="C513" s="216" t="s">
        <v>1437</v>
      </c>
      <c r="D513" s="217" t="s">
        <v>824</v>
      </c>
      <c r="E513" s="218">
        <v>3422</v>
      </c>
      <c r="F513" s="219" t="s">
        <v>1399</v>
      </c>
    </row>
    <row r="514" spans="1:6" ht="24.75" customHeight="1" x14ac:dyDescent="0.2">
      <c r="A514" s="68" t="s">
        <v>637</v>
      </c>
      <c r="B514" s="68" t="s">
        <v>1438</v>
      </c>
      <c r="C514" s="69" t="s">
        <v>1439</v>
      </c>
      <c r="D514" s="70" t="s">
        <v>1244</v>
      </c>
      <c r="E514" s="71">
        <v>1700</v>
      </c>
      <c r="F514" s="108" t="s">
        <v>1440</v>
      </c>
    </row>
    <row r="515" spans="1:6" ht="27" customHeight="1" x14ac:dyDescent="0.2">
      <c r="A515" s="68" t="s">
        <v>637</v>
      </c>
      <c r="B515" s="68" t="s">
        <v>1438</v>
      </c>
      <c r="C515" s="69" t="s">
        <v>1441</v>
      </c>
      <c r="D515" s="70" t="s">
        <v>1244</v>
      </c>
      <c r="E515" s="71">
        <v>3050</v>
      </c>
      <c r="F515" s="108" t="s">
        <v>1440</v>
      </c>
    </row>
    <row r="516" spans="1:6" ht="27.75" customHeight="1" x14ac:dyDescent="0.2">
      <c r="A516" s="68" t="s">
        <v>637</v>
      </c>
      <c r="B516" s="68" t="s">
        <v>1438</v>
      </c>
      <c r="C516" s="69" t="s">
        <v>1442</v>
      </c>
      <c r="D516" s="70" t="s">
        <v>1244</v>
      </c>
      <c r="E516" s="71">
        <v>2150</v>
      </c>
      <c r="F516" s="108" t="s">
        <v>1440</v>
      </c>
    </row>
    <row r="517" spans="1:6" ht="32.25" customHeight="1" x14ac:dyDescent="0.2">
      <c r="A517" s="68" t="s">
        <v>637</v>
      </c>
      <c r="B517" s="68" t="s">
        <v>1438</v>
      </c>
      <c r="C517" s="69" t="s">
        <v>1443</v>
      </c>
      <c r="D517" s="70" t="s">
        <v>1244</v>
      </c>
      <c r="E517" s="71">
        <v>2750</v>
      </c>
      <c r="F517" s="108" t="s">
        <v>1440</v>
      </c>
    </row>
    <row r="518" spans="1:6" x14ac:dyDescent="0.2">
      <c r="A518" s="68" t="s">
        <v>796</v>
      </c>
      <c r="B518" s="68" t="s">
        <v>1444</v>
      </c>
      <c r="C518" s="69" t="s">
        <v>796</v>
      </c>
      <c r="D518" s="70" t="s">
        <v>1445</v>
      </c>
      <c r="E518" s="71">
        <v>0</v>
      </c>
      <c r="F518" s="108" t="s">
        <v>1446</v>
      </c>
    </row>
    <row r="519" spans="1:6" x14ac:dyDescent="0.2">
      <c r="A519" s="68" t="s">
        <v>797</v>
      </c>
      <c r="B519" s="68" t="s">
        <v>1444</v>
      </c>
      <c r="C519" s="69" t="s">
        <v>797</v>
      </c>
      <c r="D519" s="70" t="s">
        <v>1445</v>
      </c>
      <c r="E519" s="71">
        <v>0</v>
      </c>
      <c r="F519" s="108" t="s">
        <v>1447</v>
      </c>
    </row>
    <row r="520" spans="1:6" x14ac:dyDescent="0.2">
      <c r="A520" s="68" t="s">
        <v>798</v>
      </c>
      <c r="B520" s="68" t="s">
        <v>1444</v>
      </c>
      <c r="C520" s="69" t="s">
        <v>798</v>
      </c>
      <c r="D520" s="70" t="s">
        <v>1445</v>
      </c>
      <c r="E520" s="71">
        <v>0</v>
      </c>
      <c r="F520" s="108" t="s">
        <v>1448</v>
      </c>
    </row>
    <row r="539" spans="1:4" ht="15" x14ac:dyDescent="0.25">
      <c r="A539" s="223" t="s">
        <v>499</v>
      </c>
      <c r="B539" s="224"/>
      <c r="C539" s="224"/>
      <c r="D539" s="224"/>
    </row>
    <row r="540" spans="1:4" ht="15" x14ac:dyDescent="0.25">
      <c r="A540" s="226" t="s">
        <v>713</v>
      </c>
      <c r="B540" s="224" t="s">
        <v>822</v>
      </c>
      <c r="C540" s="224"/>
      <c r="D540" s="224"/>
    </row>
    <row r="541" spans="1:4" ht="15" x14ac:dyDescent="0.25">
      <c r="A541" s="226" t="s">
        <v>507</v>
      </c>
      <c r="B541" s="224" t="s">
        <v>827</v>
      </c>
      <c r="C541" s="224"/>
      <c r="D541" s="224"/>
    </row>
    <row r="542" spans="1:4" ht="15" x14ac:dyDescent="0.25">
      <c r="A542" s="226" t="s">
        <v>728</v>
      </c>
      <c r="B542" s="224" t="s">
        <v>846</v>
      </c>
      <c r="C542" s="224"/>
      <c r="D542" s="224"/>
    </row>
    <row r="543" spans="1:4" ht="15" x14ac:dyDescent="0.25">
      <c r="A543" s="226" t="s">
        <v>796</v>
      </c>
      <c r="B543" s="224" t="s">
        <v>1444</v>
      </c>
      <c r="C543" s="224"/>
      <c r="D543" s="224"/>
    </row>
    <row r="544" spans="1:4" ht="15" x14ac:dyDescent="0.25">
      <c r="A544" s="226" t="s">
        <v>797</v>
      </c>
      <c r="B544" s="224" t="s">
        <v>1444</v>
      </c>
      <c r="C544" s="224"/>
      <c r="D544" s="224"/>
    </row>
    <row r="545" spans="1:4" ht="15" x14ac:dyDescent="0.25">
      <c r="A545" s="226" t="s">
        <v>856</v>
      </c>
      <c r="B545" s="224" t="s">
        <v>857</v>
      </c>
      <c r="C545" s="224"/>
      <c r="D545" s="224"/>
    </row>
    <row r="546" spans="1:4" ht="15" x14ac:dyDescent="0.25">
      <c r="A546" s="226" t="s">
        <v>802</v>
      </c>
      <c r="B546" s="224" t="s">
        <v>864</v>
      </c>
      <c r="C546" s="224"/>
      <c r="D546" s="224"/>
    </row>
    <row r="547" spans="1:4" ht="15" x14ac:dyDescent="0.25">
      <c r="A547" s="226" t="s">
        <v>793</v>
      </c>
      <c r="B547" s="224" t="s">
        <v>875</v>
      </c>
      <c r="C547" s="224"/>
      <c r="D547" s="224"/>
    </row>
    <row r="548" spans="1:4" ht="15" x14ac:dyDescent="0.25">
      <c r="A548" s="226" t="s">
        <v>965</v>
      </c>
      <c r="B548" s="224" t="s">
        <v>966</v>
      </c>
      <c r="C548" s="224"/>
      <c r="D548" s="224"/>
    </row>
    <row r="549" spans="1:4" ht="15" x14ac:dyDescent="0.25">
      <c r="A549" s="226" t="s">
        <v>973</v>
      </c>
      <c r="B549" s="224" t="s">
        <v>974</v>
      </c>
      <c r="C549" s="224"/>
      <c r="D549" s="224"/>
    </row>
    <row r="550" spans="1:4" ht="15" x14ac:dyDescent="0.25">
      <c r="A550" s="226" t="s">
        <v>978</v>
      </c>
      <c r="B550" s="224" t="s">
        <v>979</v>
      </c>
      <c r="C550" s="224"/>
      <c r="D550" s="224"/>
    </row>
    <row r="551" spans="1:4" ht="15" x14ac:dyDescent="0.25">
      <c r="A551" s="226" t="s">
        <v>747</v>
      </c>
      <c r="B551" s="224" t="s">
        <v>984</v>
      </c>
      <c r="C551" s="224"/>
      <c r="D551" s="224"/>
    </row>
    <row r="552" spans="1:4" ht="15" x14ac:dyDescent="0.25">
      <c r="A552" s="226" t="s">
        <v>739</v>
      </c>
      <c r="B552" s="224" t="s">
        <v>996</v>
      </c>
      <c r="C552" s="224"/>
      <c r="D552" s="224"/>
    </row>
    <row r="553" spans="1:4" ht="15" x14ac:dyDescent="0.25">
      <c r="A553" s="226" t="s">
        <v>635</v>
      </c>
      <c r="B553" s="224" t="s">
        <v>1029</v>
      </c>
      <c r="C553" s="224"/>
      <c r="D553" s="224"/>
    </row>
    <row r="554" spans="1:4" ht="15" x14ac:dyDescent="0.25">
      <c r="A554" s="226" t="s">
        <v>725</v>
      </c>
      <c r="B554" s="224" t="s">
        <v>1032</v>
      </c>
      <c r="C554" s="224"/>
      <c r="D554" s="224"/>
    </row>
    <row r="555" spans="1:4" ht="15" x14ac:dyDescent="0.25">
      <c r="A555" s="226" t="s">
        <v>674</v>
      </c>
      <c r="B555" s="224" t="s">
        <v>1042</v>
      </c>
      <c r="C555" s="224"/>
      <c r="D555" s="224"/>
    </row>
    <row r="556" spans="1:4" ht="15" x14ac:dyDescent="0.25">
      <c r="A556" s="226" t="s">
        <v>1046</v>
      </c>
      <c r="B556" s="224" t="s">
        <v>1042</v>
      </c>
      <c r="C556" s="224"/>
      <c r="D556" s="224"/>
    </row>
    <row r="557" spans="1:4" ht="15" x14ac:dyDescent="0.25">
      <c r="A557" s="226" t="s">
        <v>1051</v>
      </c>
      <c r="B557" s="224" t="s">
        <v>1042</v>
      </c>
      <c r="C557" s="224"/>
    </row>
    <row r="558" spans="1:4" ht="15" x14ac:dyDescent="0.25">
      <c r="A558" s="226" t="s">
        <v>1054</v>
      </c>
      <c r="B558" s="224" t="s">
        <v>1042</v>
      </c>
      <c r="C558" s="224"/>
    </row>
    <row r="559" spans="1:4" ht="15" x14ac:dyDescent="0.25">
      <c r="A559" s="226" t="s">
        <v>1063</v>
      </c>
      <c r="B559" s="224" t="s">
        <v>1042</v>
      </c>
      <c r="C559" s="224"/>
    </row>
    <row r="560" spans="1:4" ht="15" x14ac:dyDescent="0.25">
      <c r="A560" s="226" t="s">
        <v>759</v>
      </c>
      <c r="B560" s="224" t="s">
        <v>1068</v>
      </c>
      <c r="C560" s="224"/>
    </row>
    <row r="561" spans="1:3" ht="15" x14ac:dyDescent="0.25">
      <c r="A561" s="226" t="s">
        <v>784</v>
      </c>
      <c r="B561" s="224" t="s">
        <v>1085</v>
      </c>
      <c r="C561" s="224"/>
    </row>
    <row r="562" spans="1:3" ht="15" x14ac:dyDescent="0.25">
      <c r="A562" s="226" t="s">
        <v>1089</v>
      </c>
      <c r="B562" s="224" t="s">
        <v>1090</v>
      </c>
      <c r="C562" s="224"/>
    </row>
    <row r="563" spans="1:3" ht="15" x14ac:dyDescent="0.25">
      <c r="A563" s="226" t="s">
        <v>1117</v>
      </c>
      <c r="B563" s="224" t="s">
        <v>1118</v>
      </c>
      <c r="C563" s="224"/>
    </row>
    <row r="564" spans="1:3" ht="15" x14ac:dyDescent="0.25">
      <c r="A564" s="226" t="s">
        <v>1121</v>
      </c>
      <c r="B564" s="224" t="s">
        <v>1122</v>
      </c>
      <c r="C564" s="224"/>
    </row>
    <row r="565" spans="1:3" ht="15" x14ac:dyDescent="0.25">
      <c r="A565" s="226" t="s">
        <v>798</v>
      </c>
      <c r="B565" s="224" t="s">
        <v>1444</v>
      </c>
      <c r="C565" s="224"/>
    </row>
    <row r="566" spans="1:3" ht="15" x14ac:dyDescent="0.25">
      <c r="A566" s="226" t="s">
        <v>642</v>
      </c>
      <c r="B566" s="224" t="s">
        <v>1128</v>
      </c>
      <c r="C566" s="224"/>
    </row>
    <row r="567" spans="1:3" ht="15" x14ac:dyDescent="0.25">
      <c r="A567" s="226" t="s">
        <v>1131</v>
      </c>
      <c r="B567" s="224" t="s">
        <v>1132</v>
      </c>
      <c r="C567" s="224"/>
    </row>
    <row r="568" spans="1:3" ht="15" x14ac:dyDescent="0.25">
      <c r="A568" s="226" t="s">
        <v>719</v>
      </c>
      <c r="B568" s="224" t="s">
        <v>1136</v>
      </c>
      <c r="C568" s="224"/>
    </row>
    <row r="569" spans="1:3" ht="15" x14ac:dyDescent="0.25">
      <c r="A569" s="226" t="s">
        <v>731</v>
      </c>
      <c r="B569" s="224" t="s">
        <v>1140</v>
      </c>
      <c r="C569" s="224"/>
    </row>
    <row r="570" spans="1:3" ht="15" x14ac:dyDescent="0.25">
      <c r="A570" s="226" t="s">
        <v>736</v>
      </c>
      <c r="B570" s="224" t="s">
        <v>1144</v>
      </c>
      <c r="C570" s="224"/>
    </row>
    <row r="571" spans="1:3" ht="15" x14ac:dyDescent="0.25">
      <c r="A571" s="226" t="s">
        <v>716</v>
      </c>
      <c r="B571" s="224" t="s">
        <v>1149</v>
      </c>
      <c r="C571" s="224"/>
    </row>
    <row r="572" spans="1:3" ht="15" x14ac:dyDescent="0.25">
      <c r="A572" s="226" t="s">
        <v>735</v>
      </c>
      <c r="B572" s="224" t="s">
        <v>1178</v>
      </c>
      <c r="C572" s="224"/>
    </row>
    <row r="573" spans="1:3" ht="15" x14ac:dyDescent="0.25">
      <c r="A573" s="226" t="s">
        <v>766</v>
      </c>
      <c r="B573" s="224" t="s">
        <v>1185</v>
      </c>
      <c r="C573" s="224"/>
    </row>
    <row r="574" spans="1:3" ht="15" x14ac:dyDescent="0.25">
      <c r="A574" s="226" t="s">
        <v>722</v>
      </c>
      <c r="B574" s="224" t="s">
        <v>1209</v>
      </c>
      <c r="C574" s="224"/>
    </row>
    <row r="575" spans="1:3" ht="15" x14ac:dyDescent="0.25">
      <c r="A575" s="226" t="s">
        <v>738</v>
      </c>
      <c r="B575" s="224" t="s">
        <v>1231</v>
      </c>
      <c r="C575" s="224"/>
    </row>
    <row r="576" spans="1:3" ht="15" x14ac:dyDescent="0.25">
      <c r="A576" s="226" t="s">
        <v>1234</v>
      </c>
      <c r="B576" s="224" t="s">
        <v>1235</v>
      </c>
      <c r="C576" s="224"/>
    </row>
    <row r="577" spans="1:3" ht="15" x14ac:dyDescent="0.25">
      <c r="A577" s="226" t="s">
        <v>634</v>
      </c>
      <c r="B577" s="224" t="s">
        <v>1238</v>
      </c>
      <c r="C577" s="224"/>
    </row>
    <row r="578" spans="1:3" ht="15" x14ac:dyDescent="0.25">
      <c r="A578" s="226" t="s">
        <v>692</v>
      </c>
      <c r="B578" s="224" t="s">
        <v>1242</v>
      </c>
      <c r="C578" s="224"/>
    </row>
    <row r="579" spans="1:3" ht="15" x14ac:dyDescent="0.25">
      <c r="A579" s="226" t="s">
        <v>1246</v>
      </c>
      <c r="B579" s="224" t="s">
        <v>1247</v>
      </c>
      <c r="C579" s="224"/>
    </row>
    <row r="580" spans="1:3" ht="15" x14ac:dyDescent="0.25">
      <c r="A580" s="226" t="s">
        <v>1251</v>
      </c>
      <c r="B580" s="224" t="s">
        <v>1252</v>
      </c>
      <c r="C580" s="224"/>
    </row>
    <row r="581" spans="1:3" ht="15" x14ac:dyDescent="0.25">
      <c r="A581" s="226" t="s">
        <v>1267</v>
      </c>
      <c r="B581" s="224" t="s">
        <v>1268</v>
      </c>
      <c r="C581" s="224"/>
    </row>
    <row r="582" spans="1:3" ht="15" x14ac:dyDescent="0.25">
      <c r="A582" s="226" t="s">
        <v>1396</v>
      </c>
      <c r="B582" s="224" t="s">
        <v>1397</v>
      </c>
      <c r="C582" s="224"/>
    </row>
    <row r="583" spans="1:3" ht="15" x14ac:dyDescent="0.25">
      <c r="A583" s="226" t="s">
        <v>637</v>
      </c>
      <c r="B583" s="224" t="s">
        <v>1438</v>
      </c>
      <c r="C583" s="224"/>
    </row>
    <row r="584" spans="1:3" ht="15" x14ac:dyDescent="0.25">
      <c r="A584" s="226"/>
      <c r="B584" s="224"/>
      <c r="C584" s="224"/>
    </row>
    <row r="585" spans="1:3" ht="15" x14ac:dyDescent="0.25">
      <c r="B585" s="224"/>
    </row>
    <row r="586" spans="1:3" ht="15" x14ac:dyDescent="0.25">
      <c r="B586" s="224"/>
    </row>
    <row r="587" spans="1:3" ht="15" x14ac:dyDescent="0.25">
      <c r="B587" s="224"/>
    </row>
    <row r="588" spans="1:3" ht="15" x14ac:dyDescent="0.25">
      <c r="B588" s="224"/>
    </row>
    <row r="589" spans="1:3" ht="15" x14ac:dyDescent="0.25">
      <c r="B589" s="224"/>
    </row>
    <row r="590" spans="1:3" ht="15" x14ac:dyDescent="0.25">
      <c r="B590" s="224"/>
    </row>
    <row r="591" spans="1:3" ht="15" x14ac:dyDescent="0.25">
      <c r="B591" s="224"/>
    </row>
    <row r="592" spans="1:3" ht="15" x14ac:dyDescent="0.25">
      <c r="B592" s="224"/>
    </row>
    <row r="593" spans="2:2" ht="15" x14ac:dyDescent="0.25">
      <c r="B593" s="224"/>
    </row>
    <row r="594" spans="2:2" ht="15" x14ac:dyDescent="0.25">
      <c r="B594" s="224"/>
    </row>
    <row r="595" spans="2:2" ht="15" x14ac:dyDescent="0.25">
      <c r="B595" s="224"/>
    </row>
    <row r="596" spans="2:2" ht="15" x14ac:dyDescent="0.25">
      <c r="B596" s="224"/>
    </row>
    <row r="597" spans="2:2" ht="15" x14ac:dyDescent="0.25">
      <c r="B597" s="224"/>
    </row>
    <row r="598" spans="2:2" ht="15" x14ac:dyDescent="0.25">
      <c r="B598" s="224"/>
    </row>
    <row r="599" spans="2:2" ht="15" x14ac:dyDescent="0.25">
      <c r="B599" s="224"/>
    </row>
    <row r="600" spans="2:2" ht="15" x14ac:dyDescent="0.25">
      <c r="B600" s="224"/>
    </row>
    <row r="601" spans="2:2" ht="15" x14ac:dyDescent="0.25">
      <c r="B601" s="224"/>
    </row>
    <row r="602" spans="2:2" ht="15" x14ac:dyDescent="0.25">
      <c r="B602" s="224"/>
    </row>
    <row r="603" spans="2:2" ht="15" x14ac:dyDescent="0.25">
      <c r="B603" s="224"/>
    </row>
    <row r="604" spans="2:2" ht="15" x14ac:dyDescent="0.25">
      <c r="B604" s="224"/>
    </row>
    <row r="605" spans="2:2" ht="15" x14ac:dyDescent="0.25">
      <c r="B605" s="224"/>
    </row>
    <row r="606" spans="2:2" ht="15" x14ac:dyDescent="0.25">
      <c r="B606" s="224"/>
    </row>
    <row r="607" spans="2:2" ht="15" x14ac:dyDescent="0.25">
      <c r="B607" s="224"/>
    </row>
    <row r="608" spans="2:2" ht="15" x14ac:dyDescent="0.25">
      <c r="B608" s="224"/>
    </row>
    <row r="609" spans="2:2" ht="15" x14ac:dyDescent="0.25">
      <c r="B609" s="224"/>
    </row>
    <row r="610" spans="2:2" ht="15" x14ac:dyDescent="0.25">
      <c r="B610" s="224"/>
    </row>
    <row r="611" spans="2:2" ht="15" x14ac:dyDescent="0.25">
      <c r="B611" s="224"/>
    </row>
    <row r="612" spans="2:2" ht="15" x14ac:dyDescent="0.25">
      <c r="B612" s="224"/>
    </row>
    <row r="613" spans="2:2" ht="15" x14ac:dyDescent="0.25">
      <c r="B613" s="224"/>
    </row>
    <row r="614" spans="2:2" ht="15" x14ac:dyDescent="0.25">
      <c r="B614" s="224"/>
    </row>
    <row r="615" spans="2:2" ht="15" x14ac:dyDescent="0.25">
      <c r="B615" s="224"/>
    </row>
    <row r="616" spans="2:2" ht="15" x14ac:dyDescent="0.25">
      <c r="B616" s="224"/>
    </row>
    <row r="617" spans="2:2" ht="15" x14ac:dyDescent="0.25">
      <c r="B617" s="224"/>
    </row>
    <row r="618" spans="2:2" ht="15" x14ac:dyDescent="0.25">
      <c r="B618" s="224"/>
    </row>
    <row r="619" spans="2:2" ht="15" x14ac:dyDescent="0.25">
      <c r="B619" s="224"/>
    </row>
    <row r="620" spans="2:2" ht="15" x14ac:dyDescent="0.25">
      <c r="B620" s="224"/>
    </row>
    <row r="621" spans="2:2" ht="15" x14ac:dyDescent="0.25">
      <c r="B621" s="224"/>
    </row>
    <row r="622" spans="2:2" ht="15" x14ac:dyDescent="0.25">
      <c r="B622" s="224"/>
    </row>
    <row r="623" spans="2:2" ht="15" x14ac:dyDescent="0.25">
      <c r="B623" s="224"/>
    </row>
    <row r="624" spans="2:2" ht="15" x14ac:dyDescent="0.25">
      <c r="B624" s="224"/>
    </row>
    <row r="625" spans="2:2" ht="15" x14ac:dyDescent="0.25">
      <c r="B625" s="224"/>
    </row>
    <row r="626" spans="2:2" ht="15" x14ac:dyDescent="0.25">
      <c r="B626" s="224"/>
    </row>
    <row r="627" spans="2:2" ht="15" x14ac:dyDescent="0.25">
      <c r="B627" s="224"/>
    </row>
    <row r="628" spans="2:2" ht="15" x14ac:dyDescent="0.25">
      <c r="B628" s="224"/>
    </row>
  </sheetData>
  <autoFilter ref="A1:E517" xr:uid="{00000000-0009-0000-0000-000006000000}">
    <sortState xmlns:xlrd2="http://schemas.microsoft.com/office/spreadsheetml/2017/richdata2"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6E18E-775A-4A1D-A3DB-C9CFD56D21CC}">
  <sheetPr>
    <tabColor theme="6" tint="0.79998168889431442"/>
  </sheetPr>
  <dimension ref="C5:D48"/>
  <sheetViews>
    <sheetView topLeftCell="A10" workbookViewId="0">
      <selection activeCell="J38" sqref="J38"/>
    </sheetView>
  </sheetViews>
  <sheetFormatPr baseColWidth="10" defaultColWidth="11.42578125" defaultRowHeight="12.75" x14ac:dyDescent="0.2"/>
  <cols>
    <col min="3" max="3" width="38" customWidth="1"/>
    <col min="4" max="4" width="28.85546875" bestFit="1" customWidth="1"/>
  </cols>
  <sheetData>
    <row r="5" spans="3:4" x14ac:dyDescent="0.2">
      <c r="C5" t="s">
        <v>713</v>
      </c>
      <c r="D5" t="s">
        <v>822</v>
      </c>
    </row>
    <row r="6" spans="3:4" x14ac:dyDescent="0.2">
      <c r="C6" t="s">
        <v>507</v>
      </c>
      <c r="D6" t="s">
        <v>827</v>
      </c>
    </row>
    <row r="7" spans="3:4" x14ac:dyDescent="0.2">
      <c r="C7" t="s">
        <v>728</v>
      </c>
      <c r="D7" t="s">
        <v>846</v>
      </c>
    </row>
    <row r="8" spans="3:4" x14ac:dyDescent="0.2">
      <c r="C8" t="s">
        <v>856</v>
      </c>
      <c r="D8" t="s">
        <v>857</v>
      </c>
    </row>
    <row r="9" spans="3:4" x14ac:dyDescent="0.2">
      <c r="C9" t="s">
        <v>802</v>
      </c>
      <c r="D9" t="s">
        <v>864</v>
      </c>
    </row>
    <row r="10" spans="3:4" x14ac:dyDescent="0.2">
      <c r="C10" t="s">
        <v>874</v>
      </c>
      <c r="D10" t="s">
        <v>875</v>
      </c>
    </row>
    <row r="11" spans="3:4" x14ac:dyDescent="0.2">
      <c r="C11" t="s">
        <v>965</v>
      </c>
      <c r="D11" t="s">
        <v>966</v>
      </c>
    </row>
    <row r="12" spans="3:4" x14ac:dyDescent="0.2">
      <c r="C12" t="s">
        <v>973</v>
      </c>
      <c r="D12" t="s">
        <v>974</v>
      </c>
    </row>
    <row r="13" spans="3:4" x14ac:dyDescent="0.2">
      <c r="C13" t="s">
        <v>978</v>
      </c>
      <c r="D13" t="s">
        <v>979</v>
      </c>
    </row>
    <row r="14" spans="3:4" x14ac:dyDescent="0.2">
      <c r="C14" t="s">
        <v>747</v>
      </c>
      <c r="D14" t="s">
        <v>984</v>
      </c>
    </row>
    <row r="15" spans="3:4" x14ac:dyDescent="0.2">
      <c r="C15" t="s">
        <v>739</v>
      </c>
      <c r="D15" t="s">
        <v>996</v>
      </c>
    </row>
    <row r="16" spans="3:4" x14ac:dyDescent="0.2">
      <c r="C16" t="s">
        <v>635</v>
      </c>
      <c r="D16" t="s">
        <v>1029</v>
      </c>
    </row>
    <row r="17" spans="3:4" x14ac:dyDescent="0.2">
      <c r="C17" t="s">
        <v>725</v>
      </c>
      <c r="D17" t="s">
        <v>1032</v>
      </c>
    </row>
    <row r="18" spans="3:4" x14ac:dyDescent="0.2">
      <c r="C18" t="s">
        <v>674</v>
      </c>
      <c r="D18" t="s">
        <v>1042</v>
      </c>
    </row>
    <row r="19" spans="3:4" x14ac:dyDescent="0.2">
      <c r="C19" t="s">
        <v>1046</v>
      </c>
      <c r="D19" t="s">
        <v>1042</v>
      </c>
    </row>
    <row r="20" spans="3:4" x14ac:dyDescent="0.2">
      <c r="C20" t="s">
        <v>1051</v>
      </c>
      <c r="D20" t="s">
        <v>1042</v>
      </c>
    </row>
    <row r="21" spans="3:4" x14ac:dyDescent="0.2">
      <c r="C21" t="s">
        <v>1054</v>
      </c>
      <c r="D21" t="s">
        <v>1042</v>
      </c>
    </row>
    <row r="22" spans="3:4" x14ac:dyDescent="0.2">
      <c r="C22" t="s">
        <v>1063</v>
      </c>
      <c r="D22" t="s">
        <v>1042</v>
      </c>
    </row>
    <row r="23" spans="3:4" x14ac:dyDescent="0.2">
      <c r="C23" t="s">
        <v>759</v>
      </c>
      <c r="D23" t="s">
        <v>1068</v>
      </c>
    </row>
    <row r="24" spans="3:4" x14ac:dyDescent="0.2">
      <c r="C24" t="s">
        <v>784</v>
      </c>
      <c r="D24" t="s">
        <v>1085</v>
      </c>
    </row>
    <row r="25" spans="3:4" x14ac:dyDescent="0.2">
      <c r="C25" t="s">
        <v>1089</v>
      </c>
      <c r="D25" t="s">
        <v>1090</v>
      </c>
    </row>
    <row r="26" spans="3:4" x14ac:dyDescent="0.2">
      <c r="C26" t="s">
        <v>1117</v>
      </c>
      <c r="D26" t="s">
        <v>1118</v>
      </c>
    </row>
    <row r="27" spans="3:4" x14ac:dyDescent="0.2">
      <c r="C27" t="s">
        <v>1121</v>
      </c>
      <c r="D27" t="s">
        <v>1122</v>
      </c>
    </row>
    <row r="28" spans="3:4" x14ac:dyDescent="0.2">
      <c r="C28" t="s">
        <v>642</v>
      </c>
      <c r="D28" t="s">
        <v>1128</v>
      </c>
    </row>
    <row r="29" spans="3:4" x14ac:dyDescent="0.2">
      <c r="C29" t="s">
        <v>1131</v>
      </c>
      <c r="D29" t="s">
        <v>1132</v>
      </c>
    </row>
    <row r="30" spans="3:4" x14ac:dyDescent="0.2">
      <c r="C30" t="s">
        <v>719</v>
      </c>
      <c r="D30" t="s">
        <v>1136</v>
      </c>
    </row>
    <row r="31" spans="3:4" x14ac:dyDescent="0.2">
      <c r="C31" t="s">
        <v>731</v>
      </c>
      <c r="D31" t="s">
        <v>1140</v>
      </c>
    </row>
    <row r="32" spans="3:4" x14ac:dyDescent="0.2">
      <c r="C32" t="s">
        <v>736</v>
      </c>
      <c r="D32" t="s">
        <v>1144</v>
      </c>
    </row>
    <row r="33" spans="3:4" x14ac:dyDescent="0.2">
      <c r="C33" t="s">
        <v>716</v>
      </c>
      <c r="D33" t="s">
        <v>1149</v>
      </c>
    </row>
    <row r="34" spans="3:4" x14ac:dyDescent="0.2">
      <c r="C34" t="s">
        <v>735</v>
      </c>
      <c r="D34" t="s">
        <v>1178</v>
      </c>
    </row>
    <row r="35" spans="3:4" x14ac:dyDescent="0.2">
      <c r="C35" t="s">
        <v>766</v>
      </c>
      <c r="D35" t="s">
        <v>1185</v>
      </c>
    </row>
    <row r="36" spans="3:4" x14ac:dyDescent="0.2">
      <c r="C36" t="s">
        <v>722</v>
      </c>
      <c r="D36" t="s">
        <v>1209</v>
      </c>
    </row>
    <row r="37" spans="3:4" x14ac:dyDescent="0.2">
      <c r="C37" t="s">
        <v>738</v>
      </c>
      <c r="D37" t="s">
        <v>1231</v>
      </c>
    </row>
    <row r="38" spans="3:4" x14ac:dyDescent="0.2">
      <c r="C38" t="s">
        <v>1234</v>
      </c>
      <c r="D38" t="s">
        <v>1235</v>
      </c>
    </row>
    <row r="39" spans="3:4" x14ac:dyDescent="0.2">
      <c r="C39" t="s">
        <v>634</v>
      </c>
      <c r="D39" t="s">
        <v>1238</v>
      </c>
    </row>
    <row r="40" spans="3:4" x14ac:dyDescent="0.2">
      <c r="C40" t="s">
        <v>692</v>
      </c>
      <c r="D40" t="s">
        <v>1242</v>
      </c>
    </row>
    <row r="41" spans="3:4" x14ac:dyDescent="0.2">
      <c r="C41" t="s">
        <v>1246</v>
      </c>
      <c r="D41" t="s">
        <v>1247</v>
      </c>
    </row>
    <row r="42" spans="3:4" x14ac:dyDescent="0.2">
      <c r="C42" t="s">
        <v>1251</v>
      </c>
      <c r="D42" t="s">
        <v>1252</v>
      </c>
    </row>
    <row r="43" spans="3:4" x14ac:dyDescent="0.2">
      <c r="C43" t="s">
        <v>1267</v>
      </c>
      <c r="D43" t="s">
        <v>1268</v>
      </c>
    </row>
    <row r="44" spans="3:4" x14ac:dyDescent="0.2">
      <c r="C44" t="s">
        <v>1396</v>
      </c>
      <c r="D44" t="s">
        <v>1397</v>
      </c>
    </row>
    <row r="45" spans="3:4" x14ac:dyDescent="0.2">
      <c r="C45" t="s">
        <v>637</v>
      </c>
      <c r="D45" t="s">
        <v>1438</v>
      </c>
    </row>
    <row r="46" spans="3:4" x14ac:dyDescent="0.2">
      <c r="C46" t="s">
        <v>796</v>
      </c>
      <c r="D46" t="s">
        <v>1444</v>
      </c>
    </row>
    <row r="47" spans="3:4" x14ac:dyDescent="0.2">
      <c r="C47" t="s">
        <v>797</v>
      </c>
      <c r="D47" t="s">
        <v>1444</v>
      </c>
    </row>
    <row r="48" spans="3:4" x14ac:dyDescent="0.2">
      <c r="C48" t="s">
        <v>798</v>
      </c>
      <c r="D48" t="s">
        <v>1444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9986B-CF55-4C9F-A0B7-681D5C0E32BA}">
  <sheetPr>
    <tabColor theme="6" tint="0.79998168889431442"/>
    <pageSetUpPr fitToPage="1"/>
  </sheetPr>
  <dimension ref="A1:F628"/>
  <sheetViews>
    <sheetView topLeftCell="A497" zoomScale="85" zoomScaleNormal="85" workbookViewId="0">
      <selection activeCell="B388" sqref="B388"/>
    </sheetView>
  </sheetViews>
  <sheetFormatPr baseColWidth="10" defaultColWidth="9.140625" defaultRowHeight="12.75" x14ac:dyDescent="0.2"/>
  <cols>
    <col min="1" max="1" width="81.140625" style="228" customWidth="1"/>
    <col min="2" max="2" width="78.42578125" style="228" customWidth="1"/>
    <col min="3" max="3" width="32.28515625" style="225" customWidth="1"/>
    <col min="4" max="4" width="13" style="227" customWidth="1"/>
    <col min="5" max="5" width="15.42578125" style="225" customWidth="1"/>
    <col min="6" max="6" width="16.7109375" style="225" customWidth="1"/>
    <col min="7" max="256" width="9.140625" style="73"/>
    <col min="257" max="257" width="30.7109375" style="73" customWidth="1"/>
    <col min="258" max="258" width="30.140625" style="73" customWidth="1"/>
    <col min="259" max="259" width="52.85546875" style="73" customWidth="1"/>
    <col min="260" max="260" width="13" style="73" customWidth="1"/>
    <col min="261" max="261" width="15.42578125" style="73" customWidth="1"/>
    <col min="262" max="262" width="16.7109375" style="73" customWidth="1"/>
    <col min="263" max="512" width="9.140625" style="73"/>
    <col min="513" max="513" width="30.7109375" style="73" customWidth="1"/>
    <col min="514" max="514" width="30.140625" style="73" customWidth="1"/>
    <col min="515" max="515" width="52.85546875" style="73" customWidth="1"/>
    <col min="516" max="516" width="13" style="73" customWidth="1"/>
    <col min="517" max="517" width="15.42578125" style="73" customWidth="1"/>
    <col min="518" max="518" width="16.7109375" style="73" customWidth="1"/>
    <col min="519" max="768" width="9.140625" style="73"/>
    <col min="769" max="769" width="30.7109375" style="73" customWidth="1"/>
    <col min="770" max="770" width="30.140625" style="73" customWidth="1"/>
    <col min="771" max="771" width="52.85546875" style="73" customWidth="1"/>
    <col min="772" max="772" width="13" style="73" customWidth="1"/>
    <col min="773" max="773" width="15.42578125" style="73" customWidth="1"/>
    <col min="774" max="774" width="16.7109375" style="73" customWidth="1"/>
    <col min="775" max="1024" width="9.140625" style="73"/>
    <col min="1025" max="1025" width="30.7109375" style="73" customWidth="1"/>
    <col min="1026" max="1026" width="30.140625" style="73" customWidth="1"/>
    <col min="1027" max="1027" width="52.85546875" style="73" customWidth="1"/>
    <col min="1028" max="1028" width="13" style="73" customWidth="1"/>
    <col min="1029" max="1029" width="15.42578125" style="73" customWidth="1"/>
    <col min="1030" max="1030" width="16.7109375" style="73" customWidth="1"/>
    <col min="1031" max="1280" width="9.140625" style="73"/>
    <col min="1281" max="1281" width="30.7109375" style="73" customWidth="1"/>
    <col min="1282" max="1282" width="30.140625" style="73" customWidth="1"/>
    <col min="1283" max="1283" width="52.85546875" style="73" customWidth="1"/>
    <col min="1284" max="1284" width="13" style="73" customWidth="1"/>
    <col min="1285" max="1285" width="15.42578125" style="73" customWidth="1"/>
    <col min="1286" max="1286" width="16.7109375" style="73" customWidth="1"/>
    <col min="1287" max="1536" width="9.140625" style="73"/>
    <col min="1537" max="1537" width="30.7109375" style="73" customWidth="1"/>
    <col min="1538" max="1538" width="30.140625" style="73" customWidth="1"/>
    <col min="1539" max="1539" width="52.85546875" style="73" customWidth="1"/>
    <col min="1540" max="1540" width="13" style="73" customWidth="1"/>
    <col min="1541" max="1541" width="15.42578125" style="73" customWidth="1"/>
    <col min="1542" max="1542" width="16.7109375" style="73" customWidth="1"/>
    <col min="1543" max="1792" width="9.140625" style="73"/>
    <col min="1793" max="1793" width="30.7109375" style="73" customWidth="1"/>
    <col min="1794" max="1794" width="30.140625" style="73" customWidth="1"/>
    <col min="1795" max="1795" width="52.85546875" style="73" customWidth="1"/>
    <col min="1796" max="1796" width="13" style="73" customWidth="1"/>
    <col min="1797" max="1797" width="15.42578125" style="73" customWidth="1"/>
    <col min="1798" max="1798" width="16.7109375" style="73" customWidth="1"/>
    <col min="1799" max="2048" width="9.140625" style="73"/>
    <col min="2049" max="2049" width="30.7109375" style="73" customWidth="1"/>
    <col min="2050" max="2050" width="30.140625" style="73" customWidth="1"/>
    <col min="2051" max="2051" width="52.85546875" style="73" customWidth="1"/>
    <col min="2052" max="2052" width="13" style="73" customWidth="1"/>
    <col min="2053" max="2053" width="15.42578125" style="73" customWidth="1"/>
    <col min="2054" max="2054" width="16.7109375" style="73" customWidth="1"/>
    <col min="2055" max="2304" width="9.140625" style="73"/>
    <col min="2305" max="2305" width="30.7109375" style="73" customWidth="1"/>
    <col min="2306" max="2306" width="30.140625" style="73" customWidth="1"/>
    <col min="2307" max="2307" width="52.85546875" style="73" customWidth="1"/>
    <col min="2308" max="2308" width="13" style="73" customWidth="1"/>
    <col min="2309" max="2309" width="15.42578125" style="73" customWidth="1"/>
    <col min="2310" max="2310" width="16.7109375" style="73" customWidth="1"/>
    <col min="2311" max="2560" width="9.140625" style="73"/>
    <col min="2561" max="2561" width="30.7109375" style="73" customWidth="1"/>
    <col min="2562" max="2562" width="30.140625" style="73" customWidth="1"/>
    <col min="2563" max="2563" width="52.85546875" style="73" customWidth="1"/>
    <col min="2564" max="2564" width="13" style="73" customWidth="1"/>
    <col min="2565" max="2565" width="15.42578125" style="73" customWidth="1"/>
    <col min="2566" max="2566" width="16.7109375" style="73" customWidth="1"/>
    <col min="2567" max="2816" width="9.140625" style="73"/>
    <col min="2817" max="2817" width="30.7109375" style="73" customWidth="1"/>
    <col min="2818" max="2818" width="30.140625" style="73" customWidth="1"/>
    <col min="2819" max="2819" width="52.85546875" style="73" customWidth="1"/>
    <col min="2820" max="2820" width="13" style="73" customWidth="1"/>
    <col min="2821" max="2821" width="15.42578125" style="73" customWidth="1"/>
    <col min="2822" max="2822" width="16.7109375" style="73" customWidth="1"/>
    <col min="2823" max="3072" width="9.140625" style="73"/>
    <col min="3073" max="3073" width="30.7109375" style="73" customWidth="1"/>
    <col min="3074" max="3074" width="30.140625" style="73" customWidth="1"/>
    <col min="3075" max="3075" width="52.85546875" style="73" customWidth="1"/>
    <col min="3076" max="3076" width="13" style="73" customWidth="1"/>
    <col min="3077" max="3077" width="15.42578125" style="73" customWidth="1"/>
    <col min="3078" max="3078" width="16.7109375" style="73" customWidth="1"/>
    <col min="3079" max="3328" width="9.140625" style="73"/>
    <col min="3329" max="3329" width="30.7109375" style="73" customWidth="1"/>
    <col min="3330" max="3330" width="30.140625" style="73" customWidth="1"/>
    <col min="3331" max="3331" width="52.85546875" style="73" customWidth="1"/>
    <col min="3332" max="3332" width="13" style="73" customWidth="1"/>
    <col min="3333" max="3333" width="15.42578125" style="73" customWidth="1"/>
    <col min="3334" max="3334" width="16.7109375" style="73" customWidth="1"/>
    <col min="3335" max="3584" width="9.140625" style="73"/>
    <col min="3585" max="3585" width="30.7109375" style="73" customWidth="1"/>
    <col min="3586" max="3586" width="30.140625" style="73" customWidth="1"/>
    <col min="3587" max="3587" width="52.85546875" style="73" customWidth="1"/>
    <col min="3588" max="3588" width="13" style="73" customWidth="1"/>
    <col min="3589" max="3589" width="15.42578125" style="73" customWidth="1"/>
    <col min="3590" max="3590" width="16.7109375" style="73" customWidth="1"/>
    <col min="3591" max="3840" width="9.140625" style="73"/>
    <col min="3841" max="3841" width="30.7109375" style="73" customWidth="1"/>
    <col min="3842" max="3842" width="30.140625" style="73" customWidth="1"/>
    <col min="3843" max="3843" width="52.85546875" style="73" customWidth="1"/>
    <col min="3844" max="3844" width="13" style="73" customWidth="1"/>
    <col min="3845" max="3845" width="15.42578125" style="73" customWidth="1"/>
    <col min="3846" max="3846" width="16.7109375" style="73" customWidth="1"/>
    <col min="3847" max="4096" width="9.140625" style="73"/>
    <col min="4097" max="4097" width="30.7109375" style="73" customWidth="1"/>
    <col min="4098" max="4098" width="30.140625" style="73" customWidth="1"/>
    <col min="4099" max="4099" width="52.85546875" style="73" customWidth="1"/>
    <col min="4100" max="4100" width="13" style="73" customWidth="1"/>
    <col min="4101" max="4101" width="15.42578125" style="73" customWidth="1"/>
    <col min="4102" max="4102" width="16.7109375" style="73" customWidth="1"/>
    <col min="4103" max="4352" width="9.140625" style="73"/>
    <col min="4353" max="4353" width="30.7109375" style="73" customWidth="1"/>
    <col min="4354" max="4354" width="30.140625" style="73" customWidth="1"/>
    <col min="4355" max="4355" width="52.85546875" style="73" customWidth="1"/>
    <col min="4356" max="4356" width="13" style="73" customWidth="1"/>
    <col min="4357" max="4357" width="15.42578125" style="73" customWidth="1"/>
    <col min="4358" max="4358" width="16.7109375" style="73" customWidth="1"/>
    <col min="4359" max="4608" width="9.140625" style="73"/>
    <col min="4609" max="4609" width="30.7109375" style="73" customWidth="1"/>
    <col min="4610" max="4610" width="30.140625" style="73" customWidth="1"/>
    <col min="4611" max="4611" width="52.85546875" style="73" customWidth="1"/>
    <col min="4612" max="4612" width="13" style="73" customWidth="1"/>
    <col min="4613" max="4613" width="15.42578125" style="73" customWidth="1"/>
    <col min="4614" max="4614" width="16.7109375" style="73" customWidth="1"/>
    <col min="4615" max="4864" width="9.140625" style="73"/>
    <col min="4865" max="4865" width="30.7109375" style="73" customWidth="1"/>
    <col min="4866" max="4866" width="30.140625" style="73" customWidth="1"/>
    <col min="4867" max="4867" width="52.85546875" style="73" customWidth="1"/>
    <col min="4868" max="4868" width="13" style="73" customWidth="1"/>
    <col min="4869" max="4869" width="15.42578125" style="73" customWidth="1"/>
    <col min="4870" max="4870" width="16.7109375" style="73" customWidth="1"/>
    <col min="4871" max="5120" width="9.140625" style="73"/>
    <col min="5121" max="5121" width="30.7109375" style="73" customWidth="1"/>
    <col min="5122" max="5122" width="30.140625" style="73" customWidth="1"/>
    <col min="5123" max="5123" width="52.85546875" style="73" customWidth="1"/>
    <col min="5124" max="5124" width="13" style="73" customWidth="1"/>
    <col min="5125" max="5125" width="15.42578125" style="73" customWidth="1"/>
    <col min="5126" max="5126" width="16.7109375" style="73" customWidth="1"/>
    <col min="5127" max="5376" width="9.140625" style="73"/>
    <col min="5377" max="5377" width="30.7109375" style="73" customWidth="1"/>
    <col min="5378" max="5378" width="30.140625" style="73" customWidth="1"/>
    <col min="5379" max="5379" width="52.85546875" style="73" customWidth="1"/>
    <col min="5380" max="5380" width="13" style="73" customWidth="1"/>
    <col min="5381" max="5381" width="15.42578125" style="73" customWidth="1"/>
    <col min="5382" max="5382" width="16.7109375" style="73" customWidth="1"/>
    <col min="5383" max="5632" width="9.140625" style="73"/>
    <col min="5633" max="5633" width="30.7109375" style="73" customWidth="1"/>
    <col min="5634" max="5634" width="30.140625" style="73" customWidth="1"/>
    <col min="5635" max="5635" width="52.85546875" style="73" customWidth="1"/>
    <col min="5636" max="5636" width="13" style="73" customWidth="1"/>
    <col min="5637" max="5637" width="15.42578125" style="73" customWidth="1"/>
    <col min="5638" max="5638" width="16.7109375" style="73" customWidth="1"/>
    <col min="5639" max="5888" width="9.140625" style="73"/>
    <col min="5889" max="5889" width="30.7109375" style="73" customWidth="1"/>
    <col min="5890" max="5890" width="30.140625" style="73" customWidth="1"/>
    <col min="5891" max="5891" width="52.85546875" style="73" customWidth="1"/>
    <col min="5892" max="5892" width="13" style="73" customWidth="1"/>
    <col min="5893" max="5893" width="15.42578125" style="73" customWidth="1"/>
    <col min="5894" max="5894" width="16.7109375" style="73" customWidth="1"/>
    <col min="5895" max="6144" width="9.140625" style="73"/>
    <col min="6145" max="6145" width="30.7109375" style="73" customWidth="1"/>
    <col min="6146" max="6146" width="30.140625" style="73" customWidth="1"/>
    <col min="6147" max="6147" width="52.85546875" style="73" customWidth="1"/>
    <col min="6148" max="6148" width="13" style="73" customWidth="1"/>
    <col min="6149" max="6149" width="15.42578125" style="73" customWidth="1"/>
    <col min="6150" max="6150" width="16.7109375" style="73" customWidth="1"/>
    <col min="6151" max="6400" width="9.140625" style="73"/>
    <col min="6401" max="6401" width="30.7109375" style="73" customWidth="1"/>
    <col min="6402" max="6402" width="30.140625" style="73" customWidth="1"/>
    <col min="6403" max="6403" width="52.85546875" style="73" customWidth="1"/>
    <col min="6404" max="6404" width="13" style="73" customWidth="1"/>
    <col min="6405" max="6405" width="15.42578125" style="73" customWidth="1"/>
    <col min="6406" max="6406" width="16.7109375" style="73" customWidth="1"/>
    <col min="6407" max="6656" width="9.140625" style="73"/>
    <col min="6657" max="6657" width="30.7109375" style="73" customWidth="1"/>
    <col min="6658" max="6658" width="30.140625" style="73" customWidth="1"/>
    <col min="6659" max="6659" width="52.85546875" style="73" customWidth="1"/>
    <col min="6660" max="6660" width="13" style="73" customWidth="1"/>
    <col min="6661" max="6661" width="15.42578125" style="73" customWidth="1"/>
    <col min="6662" max="6662" width="16.7109375" style="73" customWidth="1"/>
    <col min="6663" max="6912" width="9.140625" style="73"/>
    <col min="6913" max="6913" width="30.7109375" style="73" customWidth="1"/>
    <col min="6914" max="6914" width="30.140625" style="73" customWidth="1"/>
    <col min="6915" max="6915" width="52.85546875" style="73" customWidth="1"/>
    <col min="6916" max="6916" width="13" style="73" customWidth="1"/>
    <col min="6917" max="6917" width="15.42578125" style="73" customWidth="1"/>
    <col min="6918" max="6918" width="16.7109375" style="73" customWidth="1"/>
    <col min="6919" max="7168" width="9.140625" style="73"/>
    <col min="7169" max="7169" width="30.7109375" style="73" customWidth="1"/>
    <col min="7170" max="7170" width="30.140625" style="73" customWidth="1"/>
    <col min="7171" max="7171" width="52.85546875" style="73" customWidth="1"/>
    <col min="7172" max="7172" width="13" style="73" customWidth="1"/>
    <col min="7173" max="7173" width="15.42578125" style="73" customWidth="1"/>
    <col min="7174" max="7174" width="16.7109375" style="73" customWidth="1"/>
    <col min="7175" max="7424" width="9.140625" style="73"/>
    <col min="7425" max="7425" width="30.7109375" style="73" customWidth="1"/>
    <col min="7426" max="7426" width="30.140625" style="73" customWidth="1"/>
    <col min="7427" max="7427" width="52.85546875" style="73" customWidth="1"/>
    <col min="7428" max="7428" width="13" style="73" customWidth="1"/>
    <col min="7429" max="7429" width="15.42578125" style="73" customWidth="1"/>
    <col min="7430" max="7430" width="16.7109375" style="73" customWidth="1"/>
    <col min="7431" max="7680" width="9.140625" style="73"/>
    <col min="7681" max="7681" width="30.7109375" style="73" customWidth="1"/>
    <col min="7682" max="7682" width="30.140625" style="73" customWidth="1"/>
    <col min="7683" max="7683" width="52.85546875" style="73" customWidth="1"/>
    <col min="7684" max="7684" width="13" style="73" customWidth="1"/>
    <col min="7685" max="7685" width="15.42578125" style="73" customWidth="1"/>
    <col min="7686" max="7686" width="16.7109375" style="73" customWidth="1"/>
    <col min="7687" max="7936" width="9.140625" style="73"/>
    <col min="7937" max="7937" width="30.7109375" style="73" customWidth="1"/>
    <col min="7938" max="7938" width="30.140625" style="73" customWidth="1"/>
    <col min="7939" max="7939" width="52.85546875" style="73" customWidth="1"/>
    <col min="7940" max="7940" width="13" style="73" customWidth="1"/>
    <col min="7941" max="7941" width="15.42578125" style="73" customWidth="1"/>
    <col min="7942" max="7942" width="16.7109375" style="73" customWidth="1"/>
    <col min="7943" max="8192" width="9.140625" style="73"/>
    <col min="8193" max="8193" width="30.7109375" style="73" customWidth="1"/>
    <col min="8194" max="8194" width="30.140625" style="73" customWidth="1"/>
    <col min="8195" max="8195" width="52.85546875" style="73" customWidth="1"/>
    <col min="8196" max="8196" width="13" style="73" customWidth="1"/>
    <col min="8197" max="8197" width="15.42578125" style="73" customWidth="1"/>
    <col min="8198" max="8198" width="16.7109375" style="73" customWidth="1"/>
    <col min="8199" max="8448" width="9.140625" style="73"/>
    <col min="8449" max="8449" width="30.7109375" style="73" customWidth="1"/>
    <col min="8450" max="8450" width="30.140625" style="73" customWidth="1"/>
    <col min="8451" max="8451" width="52.85546875" style="73" customWidth="1"/>
    <col min="8452" max="8452" width="13" style="73" customWidth="1"/>
    <col min="8453" max="8453" width="15.42578125" style="73" customWidth="1"/>
    <col min="8454" max="8454" width="16.7109375" style="73" customWidth="1"/>
    <col min="8455" max="8704" width="9.140625" style="73"/>
    <col min="8705" max="8705" width="30.7109375" style="73" customWidth="1"/>
    <col min="8706" max="8706" width="30.140625" style="73" customWidth="1"/>
    <col min="8707" max="8707" width="52.85546875" style="73" customWidth="1"/>
    <col min="8708" max="8708" width="13" style="73" customWidth="1"/>
    <col min="8709" max="8709" width="15.42578125" style="73" customWidth="1"/>
    <col min="8710" max="8710" width="16.7109375" style="73" customWidth="1"/>
    <col min="8711" max="8960" width="9.140625" style="73"/>
    <col min="8961" max="8961" width="30.7109375" style="73" customWidth="1"/>
    <col min="8962" max="8962" width="30.140625" style="73" customWidth="1"/>
    <col min="8963" max="8963" width="52.85546875" style="73" customWidth="1"/>
    <col min="8964" max="8964" width="13" style="73" customWidth="1"/>
    <col min="8965" max="8965" width="15.42578125" style="73" customWidth="1"/>
    <col min="8966" max="8966" width="16.7109375" style="73" customWidth="1"/>
    <col min="8967" max="9216" width="9.140625" style="73"/>
    <col min="9217" max="9217" width="30.7109375" style="73" customWidth="1"/>
    <col min="9218" max="9218" width="30.140625" style="73" customWidth="1"/>
    <col min="9219" max="9219" width="52.85546875" style="73" customWidth="1"/>
    <col min="9220" max="9220" width="13" style="73" customWidth="1"/>
    <col min="9221" max="9221" width="15.42578125" style="73" customWidth="1"/>
    <col min="9222" max="9222" width="16.7109375" style="73" customWidth="1"/>
    <col min="9223" max="9472" width="9.140625" style="73"/>
    <col min="9473" max="9473" width="30.7109375" style="73" customWidth="1"/>
    <col min="9474" max="9474" width="30.140625" style="73" customWidth="1"/>
    <col min="9475" max="9475" width="52.85546875" style="73" customWidth="1"/>
    <col min="9476" max="9476" width="13" style="73" customWidth="1"/>
    <col min="9477" max="9477" width="15.42578125" style="73" customWidth="1"/>
    <col min="9478" max="9478" width="16.7109375" style="73" customWidth="1"/>
    <col min="9479" max="9728" width="9.140625" style="73"/>
    <col min="9729" max="9729" width="30.7109375" style="73" customWidth="1"/>
    <col min="9730" max="9730" width="30.140625" style="73" customWidth="1"/>
    <col min="9731" max="9731" width="52.85546875" style="73" customWidth="1"/>
    <col min="9732" max="9732" width="13" style="73" customWidth="1"/>
    <col min="9733" max="9733" width="15.42578125" style="73" customWidth="1"/>
    <col min="9734" max="9734" width="16.7109375" style="73" customWidth="1"/>
    <col min="9735" max="9984" width="9.140625" style="73"/>
    <col min="9985" max="9985" width="30.7109375" style="73" customWidth="1"/>
    <col min="9986" max="9986" width="30.140625" style="73" customWidth="1"/>
    <col min="9987" max="9987" width="52.85546875" style="73" customWidth="1"/>
    <col min="9988" max="9988" width="13" style="73" customWidth="1"/>
    <col min="9989" max="9989" width="15.42578125" style="73" customWidth="1"/>
    <col min="9990" max="9990" width="16.7109375" style="73" customWidth="1"/>
    <col min="9991" max="10240" width="9.140625" style="73"/>
    <col min="10241" max="10241" width="30.7109375" style="73" customWidth="1"/>
    <col min="10242" max="10242" width="30.140625" style="73" customWidth="1"/>
    <col min="10243" max="10243" width="52.85546875" style="73" customWidth="1"/>
    <col min="10244" max="10244" width="13" style="73" customWidth="1"/>
    <col min="10245" max="10245" width="15.42578125" style="73" customWidth="1"/>
    <col min="10246" max="10246" width="16.7109375" style="73" customWidth="1"/>
    <col min="10247" max="10496" width="9.140625" style="73"/>
    <col min="10497" max="10497" width="30.7109375" style="73" customWidth="1"/>
    <col min="10498" max="10498" width="30.140625" style="73" customWidth="1"/>
    <col min="10499" max="10499" width="52.85546875" style="73" customWidth="1"/>
    <col min="10500" max="10500" width="13" style="73" customWidth="1"/>
    <col min="10501" max="10501" width="15.42578125" style="73" customWidth="1"/>
    <col min="10502" max="10502" width="16.7109375" style="73" customWidth="1"/>
    <col min="10503" max="10752" width="9.140625" style="73"/>
    <col min="10753" max="10753" width="30.7109375" style="73" customWidth="1"/>
    <col min="10754" max="10754" width="30.140625" style="73" customWidth="1"/>
    <col min="10755" max="10755" width="52.85546875" style="73" customWidth="1"/>
    <col min="10756" max="10756" width="13" style="73" customWidth="1"/>
    <col min="10757" max="10757" width="15.42578125" style="73" customWidth="1"/>
    <col min="10758" max="10758" width="16.7109375" style="73" customWidth="1"/>
    <col min="10759" max="11008" width="9.140625" style="73"/>
    <col min="11009" max="11009" width="30.7109375" style="73" customWidth="1"/>
    <col min="11010" max="11010" width="30.140625" style="73" customWidth="1"/>
    <col min="11011" max="11011" width="52.85546875" style="73" customWidth="1"/>
    <col min="11012" max="11012" width="13" style="73" customWidth="1"/>
    <col min="11013" max="11013" width="15.42578125" style="73" customWidth="1"/>
    <col min="11014" max="11014" width="16.7109375" style="73" customWidth="1"/>
    <col min="11015" max="11264" width="9.140625" style="73"/>
    <col min="11265" max="11265" width="30.7109375" style="73" customWidth="1"/>
    <col min="11266" max="11266" width="30.140625" style="73" customWidth="1"/>
    <col min="11267" max="11267" width="52.85546875" style="73" customWidth="1"/>
    <col min="11268" max="11268" width="13" style="73" customWidth="1"/>
    <col min="11269" max="11269" width="15.42578125" style="73" customWidth="1"/>
    <col min="11270" max="11270" width="16.7109375" style="73" customWidth="1"/>
    <col min="11271" max="11520" width="9.140625" style="73"/>
    <col min="11521" max="11521" width="30.7109375" style="73" customWidth="1"/>
    <col min="11522" max="11522" width="30.140625" style="73" customWidth="1"/>
    <col min="11523" max="11523" width="52.85546875" style="73" customWidth="1"/>
    <col min="11524" max="11524" width="13" style="73" customWidth="1"/>
    <col min="11525" max="11525" width="15.42578125" style="73" customWidth="1"/>
    <col min="11526" max="11526" width="16.7109375" style="73" customWidth="1"/>
    <col min="11527" max="11776" width="9.140625" style="73"/>
    <col min="11777" max="11777" width="30.7109375" style="73" customWidth="1"/>
    <col min="11778" max="11778" width="30.140625" style="73" customWidth="1"/>
    <col min="11779" max="11779" width="52.85546875" style="73" customWidth="1"/>
    <col min="11780" max="11780" width="13" style="73" customWidth="1"/>
    <col min="11781" max="11781" width="15.42578125" style="73" customWidth="1"/>
    <col min="11782" max="11782" width="16.7109375" style="73" customWidth="1"/>
    <col min="11783" max="12032" width="9.140625" style="73"/>
    <col min="12033" max="12033" width="30.7109375" style="73" customWidth="1"/>
    <col min="12034" max="12034" width="30.140625" style="73" customWidth="1"/>
    <col min="12035" max="12035" width="52.85546875" style="73" customWidth="1"/>
    <col min="12036" max="12036" width="13" style="73" customWidth="1"/>
    <col min="12037" max="12037" width="15.42578125" style="73" customWidth="1"/>
    <col min="12038" max="12038" width="16.7109375" style="73" customWidth="1"/>
    <col min="12039" max="12288" width="9.140625" style="73"/>
    <col min="12289" max="12289" width="30.7109375" style="73" customWidth="1"/>
    <col min="12290" max="12290" width="30.140625" style="73" customWidth="1"/>
    <col min="12291" max="12291" width="52.85546875" style="73" customWidth="1"/>
    <col min="12292" max="12292" width="13" style="73" customWidth="1"/>
    <col min="12293" max="12293" width="15.42578125" style="73" customWidth="1"/>
    <col min="12294" max="12294" width="16.7109375" style="73" customWidth="1"/>
    <col min="12295" max="12544" width="9.140625" style="73"/>
    <col min="12545" max="12545" width="30.7109375" style="73" customWidth="1"/>
    <col min="12546" max="12546" width="30.140625" style="73" customWidth="1"/>
    <col min="12547" max="12547" width="52.85546875" style="73" customWidth="1"/>
    <col min="12548" max="12548" width="13" style="73" customWidth="1"/>
    <col min="12549" max="12549" width="15.42578125" style="73" customWidth="1"/>
    <col min="12550" max="12550" width="16.7109375" style="73" customWidth="1"/>
    <col min="12551" max="12800" width="9.140625" style="73"/>
    <col min="12801" max="12801" width="30.7109375" style="73" customWidth="1"/>
    <col min="12802" max="12802" width="30.140625" style="73" customWidth="1"/>
    <col min="12803" max="12803" width="52.85546875" style="73" customWidth="1"/>
    <col min="12804" max="12804" width="13" style="73" customWidth="1"/>
    <col min="12805" max="12805" width="15.42578125" style="73" customWidth="1"/>
    <col min="12806" max="12806" width="16.7109375" style="73" customWidth="1"/>
    <col min="12807" max="13056" width="9.140625" style="73"/>
    <col min="13057" max="13057" width="30.7109375" style="73" customWidth="1"/>
    <col min="13058" max="13058" width="30.140625" style="73" customWidth="1"/>
    <col min="13059" max="13059" width="52.85546875" style="73" customWidth="1"/>
    <col min="13060" max="13060" width="13" style="73" customWidth="1"/>
    <col min="13061" max="13061" width="15.42578125" style="73" customWidth="1"/>
    <col min="13062" max="13062" width="16.7109375" style="73" customWidth="1"/>
    <col min="13063" max="13312" width="9.140625" style="73"/>
    <col min="13313" max="13313" width="30.7109375" style="73" customWidth="1"/>
    <col min="13314" max="13314" width="30.140625" style="73" customWidth="1"/>
    <col min="13315" max="13315" width="52.85546875" style="73" customWidth="1"/>
    <col min="13316" max="13316" width="13" style="73" customWidth="1"/>
    <col min="13317" max="13317" width="15.42578125" style="73" customWidth="1"/>
    <col min="13318" max="13318" width="16.7109375" style="73" customWidth="1"/>
    <col min="13319" max="13568" width="9.140625" style="73"/>
    <col min="13569" max="13569" width="30.7109375" style="73" customWidth="1"/>
    <col min="13570" max="13570" width="30.140625" style="73" customWidth="1"/>
    <col min="13571" max="13571" width="52.85546875" style="73" customWidth="1"/>
    <col min="13572" max="13572" width="13" style="73" customWidth="1"/>
    <col min="13573" max="13573" width="15.42578125" style="73" customWidth="1"/>
    <col min="13574" max="13574" width="16.7109375" style="73" customWidth="1"/>
    <col min="13575" max="13824" width="9.140625" style="73"/>
    <col min="13825" max="13825" width="30.7109375" style="73" customWidth="1"/>
    <col min="13826" max="13826" width="30.140625" style="73" customWidth="1"/>
    <col min="13827" max="13827" width="52.85546875" style="73" customWidth="1"/>
    <col min="13828" max="13828" width="13" style="73" customWidth="1"/>
    <col min="13829" max="13829" width="15.42578125" style="73" customWidth="1"/>
    <col min="13830" max="13830" width="16.7109375" style="73" customWidth="1"/>
    <col min="13831" max="14080" width="9.140625" style="73"/>
    <col min="14081" max="14081" width="30.7109375" style="73" customWidth="1"/>
    <col min="14082" max="14082" width="30.140625" style="73" customWidth="1"/>
    <col min="14083" max="14083" width="52.85546875" style="73" customWidth="1"/>
    <col min="14084" max="14084" width="13" style="73" customWidth="1"/>
    <col min="14085" max="14085" width="15.42578125" style="73" customWidth="1"/>
    <col min="14086" max="14086" width="16.7109375" style="73" customWidth="1"/>
    <col min="14087" max="14336" width="9.140625" style="73"/>
    <col min="14337" max="14337" width="30.7109375" style="73" customWidth="1"/>
    <col min="14338" max="14338" width="30.140625" style="73" customWidth="1"/>
    <col min="14339" max="14339" width="52.85546875" style="73" customWidth="1"/>
    <col min="14340" max="14340" width="13" style="73" customWidth="1"/>
    <col min="14341" max="14341" width="15.42578125" style="73" customWidth="1"/>
    <col min="14342" max="14342" width="16.7109375" style="73" customWidth="1"/>
    <col min="14343" max="14592" width="9.140625" style="73"/>
    <col min="14593" max="14593" width="30.7109375" style="73" customWidth="1"/>
    <col min="14594" max="14594" width="30.140625" style="73" customWidth="1"/>
    <col min="14595" max="14595" width="52.85546875" style="73" customWidth="1"/>
    <col min="14596" max="14596" width="13" style="73" customWidth="1"/>
    <col min="14597" max="14597" width="15.42578125" style="73" customWidth="1"/>
    <col min="14598" max="14598" width="16.7109375" style="73" customWidth="1"/>
    <col min="14599" max="14848" width="9.140625" style="73"/>
    <col min="14849" max="14849" width="30.7109375" style="73" customWidth="1"/>
    <col min="14850" max="14850" width="30.140625" style="73" customWidth="1"/>
    <col min="14851" max="14851" width="52.85546875" style="73" customWidth="1"/>
    <col min="14852" max="14852" width="13" style="73" customWidth="1"/>
    <col min="14853" max="14853" width="15.42578125" style="73" customWidth="1"/>
    <col min="14854" max="14854" width="16.7109375" style="73" customWidth="1"/>
    <col min="14855" max="15104" width="9.140625" style="73"/>
    <col min="15105" max="15105" width="30.7109375" style="73" customWidth="1"/>
    <col min="15106" max="15106" width="30.140625" style="73" customWidth="1"/>
    <col min="15107" max="15107" width="52.85546875" style="73" customWidth="1"/>
    <col min="15108" max="15108" width="13" style="73" customWidth="1"/>
    <col min="15109" max="15109" width="15.42578125" style="73" customWidth="1"/>
    <col min="15110" max="15110" width="16.7109375" style="73" customWidth="1"/>
    <col min="15111" max="15360" width="9.140625" style="73"/>
    <col min="15361" max="15361" width="30.7109375" style="73" customWidth="1"/>
    <col min="15362" max="15362" width="30.140625" style="73" customWidth="1"/>
    <col min="15363" max="15363" width="52.85546875" style="73" customWidth="1"/>
    <col min="15364" max="15364" width="13" style="73" customWidth="1"/>
    <col min="15365" max="15365" width="15.42578125" style="73" customWidth="1"/>
    <col min="15366" max="15366" width="16.7109375" style="73" customWidth="1"/>
    <col min="15367" max="15616" width="9.140625" style="73"/>
    <col min="15617" max="15617" width="30.7109375" style="73" customWidth="1"/>
    <col min="15618" max="15618" width="30.140625" style="73" customWidth="1"/>
    <col min="15619" max="15619" width="52.85546875" style="73" customWidth="1"/>
    <col min="15620" max="15620" width="13" style="73" customWidth="1"/>
    <col min="15621" max="15621" width="15.42578125" style="73" customWidth="1"/>
    <col min="15622" max="15622" width="16.7109375" style="73" customWidth="1"/>
    <col min="15623" max="15872" width="9.140625" style="73"/>
    <col min="15873" max="15873" width="30.7109375" style="73" customWidth="1"/>
    <col min="15874" max="15874" width="30.140625" style="73" customWidth="1"/>
    <col min="15875" max="15875" width="52.85546875" style="73" customWidth="1"/>
    <col min="15876" max="15876" width="13" style="73" customWidth="1"/>
    <col min="15877" max="15877" width="15.42578125" style="73" customWidth="1"/>
    <col min="15878" max="15878" width="16.7109375" style="73" customWidth="1"/>
    <col min="15879" max="16128" width="9.140625" style="73"/>
    <col min="16129" max="16129" width="30.7109375" style="73" customWidth="1"/>
    <col min="16130" max="16130" width="30.140625" style="73" customWidth="1"/>
    <col min="16131" max="16131" width="52.85546875" style="73" customWidth="1"/>
    <col min="16132" max="16132" width="13" style="73" customWidth="1"/>
    <col min="16133" max="16133" width="15.42578125" style="73" customWidth="1"/>
    <col min="16134" max="16134" width="16.7109375" style="73" customWidth="1"/>
    <col min="16135" max="16384" width="9.140625" style="73"/>
  </cols>
  <sheetData>
    <row r="1" spans="1:6" s="67" customFormat="1" ht="36" x14ac:dyDescent="0.2">
      <c r="A1" s="63" t="s">
        <v>819</v>
      </c>
      <c r="B1" s="63" t="s">
        <v>820</v>
      </c>
      <c r="C1" s="64" t="s">
        <v>500</v>
      </c>
      <c r="D1" s="64" t="s">
        <v>19</v>
      </c>
      <c r="E1" s="65" t="s">
        <v>502</v>
      </c>
      <c r="F1" s="66" t="s">
        <v>821</v>
      </c>
    </row>
    <row r="2" spans="1:6" ht="20.100000000000001" customHeight="1" x14ac:dyDescent="0.2">
      <c r="A2" s="68" t="s">
        <v>713</v>
      </c>
      <c r="B2" s="68" t="s">
        <v>822</v>
      </c>
      <c r="C2" s="69" t="s">
        <v>823</v>
      </c>
      <c r="D2" s="70" t="s">
        <v>824</v>
      </c>
      <c r="E2" s="71">
        <v>944</v>
      </c>
      <c r="F2" s="72" t="s">
        <v>825</v>
      </c>
    </row>
    <row r="3" spans="1:6" ht="24" x14ac:dyDescent="0.2">
      <c r="A3" s="68" t="s">
        <v>713</v>
      </c>
      <c r="B3" s="68" t="s">
        <v>822</v>
      </c>
      <c r="C3" s="69" t="s">
        <v>826</v>
      </c>
      <c r="D3" s="70" t="s">
        <v>824</v>
      </c>
      <c r="E3" s="71">
        <v>590</v>
      </c>
      <c r="F3" s="72" t="s">
        <v>825</v>
      </c>
    </row>
    <row r="4" spans="1:6" ht="36" x14ac:dyDescent="0.2">
      <c r="A4" s="74" t="s">
        <v>507</v>
      </c>
      <c r="B4" s="74" t="s">
        <v>827</v>
      </c>
      <c r="C4" s="74" t="s">
        <v>828</v>
      </c>
      <c r="D4" s="75" t="s">
        <v>824</v>
      </c>
      <c r="E4" s="76">
        <v>5000.5</v>
      </c>
      <c r="F4" s="77" t="s">
        <v>829</v>
      </c>
    </row>
    <row r="5" spans="1:6" ht="36" x14ac:dyDescent="0.2">
      <c r="A5" s="74" t="s">
        <v>507</v>
      </c>
      <c r="B5" s="74" t="s">
        <v>827</v>
      </c>
      <c r="C5" s="74" t="s">
        <v>508</v>
      </c>
      <c r="D5" s="75" t="s">
        <v>824</v>
      </c>
      <c r="E5" s="76">
        <v>10133.5</v>
      </c>
      <c r="F5" s="77" t="s">
        <v>829</v>
      </c>
    </row>
    <row r="6" spans="1:6" ht="36" x14ac:dyDescent="0.2">
      <c r="A6" s="74" t="s">
        <v>507</v>
      </c>
      <c r="B6" s="74" t="s">
        <v>827</v>
      </c>
      <c r="C6" s="74" t="s">
        <v>830</v>
      </c>
      <c r="D6" s="75" t="s">
        <v>824</v>
      </c>
      <c r="E6" s="76">
        <v>25488</v>
      </c>
      <c r="F6" s="77" t="s">
        <v>829</v>
      </c>
    </row>
    <row r="7" spans="1:6" ht="36" x14ac:dyDescent="0.2">
      <c r="A7" s="74" t="s">
        <v>507</v>
      </c>
      <c r="B7" s="74" t="s">
        <v>827</v>
      </c>
      <c r="C7" s="74" t="s">
        <v>831</v>
      </c>
      <c r="D7" s="75" t="s">
        <v>824</v>
      </c>
      <c r="E7" s="76">
        <v>61419</v>
      </c>
      <c r="F7" s="77" t="s">
        <v>829</v>
      </c>
    </row>
    <row r="8" spans="1:6" ht="21.95" customHeight="1" x14ac:dyDescent="0.2">
      <c r="A8" s="74" t="s">
        <v>507</v>
      </c>
      <c r="B8" s="74" t="s">
        <v>827</v>
      </c>
      <c r="C8" s="74" t="s">
        <v>832</v>
      </c>
      <c r="D8" s="75" t="s">
        <v>824</v>
      </c>
      <c r="E8" s="76">
        <v>33435.300000000003</v>
      </c>
      <c r="F8" s="77" t="s">
        <v>829</v>
      </c>
    </row>
    <row r="9" spans="1:6" ht="17.100000000000001" customHeight="1" x14ac:dyDescent="0.2">
      <c r="A9" s="74" t="s">
        <v>507</v>
      </c>
      <c r="B9" s="74" t="s">
        <v>827</v>
      </c>
      <c r="C9" s="74" t="s">
        <v>509</v>
      </c>
      <c r="D9" s="75" t="s">
        <v>824</v>
      </c>
      <c r="E9" s="76">
        <v>9410.5</v>
      </c>
      <c r="F9" s="77" t="s">
        <v>829</v>
      </c>
    </row>
    <row r="10" spans="1:6" ht="18.95" customHeight="1" x14ac:dyDescent="0.2">
      <c r="A10" s="74" t="s">
        <v>507</v>
      </c>
      <c r="B10" s="74" t="s">
        <v>827</v>
      </c>
      <c r="C10" s="74" t="s">
        <v>510</v>
      </c>
      <c r="D10" s="75" t="s">
        <v>824</v>
      </c>
      <c r="E10" s="76">
        <v>5929.5</v>
      </c>
      <c r="F10" s="77" t="s">
        <v>829</v>
      </c>
    </row>
    <row r="11" spans="1:6" ht="17.100000000000001" customHeight="1" x14ac:dyDescent="0.2">
      <c r="A11" s="74" t="s">
        <v>507</v>
      </c>
      <c r="B11" s="74" t="s">
        <v>827</v>
      </c>
      <c r="C11" s="74" t="s">
        <v>833</v>
      </c>
      <c r="D11" s="75" t="s">
        <v>824</v>
      </c>
      <c r="E11" s="76">
        <v>65844</v>
      </c>
      <c r="F11" s="77" t="s">
        <v>829</v>
      </c>
    </row>
    <row r="12" spans="1:6" ht="18" customHeight="1" x14ac:dyDescent="0.2">
      <c r="A12" s="74" t="s">
        <v>507</v>
      </c>
      <c r="B12" s="74" t="s">
        <v>827</v>
      </c>
      <c r="C12" s="74" t="s">
        <v>834</v>
      </c>
      <c r="D12" s="75" t="s">
        <v>824</v>
      </c>
      <c r="E12" s="76">
        <v>29393.8</v>
      </c>
      <c r="F12" s="77" t="s">
        <v>829</v>
      </c>
    </row>
    <row r="13" spans="1:6" ht="18" customHeight="1" x14ac:dyDescent="0.2">
      <c r="A13" s="74" t="s">
        <v>507</v>
      </c>
      <c r="B13" s="74" t="s">
        <v>827</v>
      </c>
      <c r="C13" s="74" t="s">
        <v>835</v>
      </c>
      <c r="D13" s="75" t="s">
        <v>824</v>
      </c>
      <c r="E13" s="76">
        <v>27193.1</v>
      </c>
      <c r="F13" s="77" t="s">
        <v>829</v>
      </c>
    </row>
    <row r="14" spans="1:6" ht="48" x14ac:dyDescent="0.2">
      <c r="A14" s="74" t="s">
        <v>507</v>
      </c>
      <c r="B14" s="74" t="s">
        <v>827</v>
      </c>
      <c r="C14" s="74" t="s">
        <v>836</v>
      </c>
      <c r="D14" s="75" t="s">
        <v>824</v>
      </c>
      <c r="E14" s="76">
        <v>50380.1</v>
      </c>
      <c r="F14" s="77" t="s">
        <v>829</v>
      </c>
    </row>
    <row r="15" spans="1:6" ht="48" x14ac:dyDescent="0.2">
      <c r="A15" s="74" t="s">
        <v>507</v>
      </c>
      <c r="B15" s="74" t="s">
        <v>827</v>
      </c>
      <c r="C15" s="74" t="s">
        <v>837</v>
      </c>
      <c r="D15" s="75" t="s">
        <v>824</v>
      </c>
      <c r="E15" s="76">
        <v>29323</v>
      </c>
      <c r="F15" s="77" t="s">
        <v>829</v>
      </c>
    </row>
    <row r="16" spans="1:6" ht="48" x14ac:dyDescent="0.2">
      <c r="A16" s="74" t="s">
        <v>507</v>
      </c>
      <c r="B16" s="74" t="s">
        <v>827</v>
      </c>
      <c r="C16" s="74" t="s">
        <v>838</v>
      </c>
      <c r="D16" s="75" t="s">
        <v>824</v>
      </c>
      <c r="E16" s="76">
        <v>32833.5</v>
      </c>
      <c r="F16" s="77" t="s">
        <v>829</v>
      </c>
    </row>
    <row r="17" spans="1:6" ht="48" x14ac:dyDescent="0.2">
      <c r="A17" s="74" t="s">
        <v>507</v>
      </c>
      <c r="B17" s="74" t="s">
        <v>827</v>
      </c>
      <c r="C17" s="74" t="s">
        <v>839</v>
      </c>
      <c r="D17" s="75" t="s">
        <v>824</v>
      </c>
      <c r="E17" s="76">
        <v>12537.5</v>
      </c>
      <c r="F17" s="77" t="s">
        <v>829</v>
      </c>
    </row>
    <row r="18" spans="1:6" ht="48" x14ac:dyDescent="0.2">
      <c r="A18" s="74" t="s">
        <v>507</v>
      </c>
      <c r="B18" s="74" t="s">
        <v>827</v>
      </c>
      <c r="C18" s="74" t="s">
        <v>840</v>
      </c>
      <c r="D18" s="75" t="s">
        <v>824</v>
      </c>
      <c r="E18" s="76">
        <v>12626</v>
      </c>
      <c r="F18" s="77" t="s">
        <v>829</v>
      </c>
    </row>
    <row r="19" spans="1:6" ht="48" x14ac:dyDescent="0.2">
      <c r="A19" s="74" t="s">
        <v>507</v>
      </c>
      <c r="B19" s="74" t="s">
        <v>827</v>
      </c>
      <c r="C19" s="74" t="s">
        <v>841</v>
      </c>
      <c r="D19" s="75" t="s">
        <v>824</v>
      </c>
      <c r="E19" s="76">
        <v>95892.7</v>
      </c>
      <c r="F19" s="77" t="s">
        <v>829</v>
      </c>
    </row>
    <row r="20" spans="1:6" ht="22.5" customHeight="1" x14ac:dyDescent="0.2">
      <c r="A20" s="74" t="s">
        <v>507</v>
      </c>
      <c r="B20" s="74" t="s">
        <v>827</v>
      </c>
      <c r="C20" s="74" t="s">
        <v>842</v>
      </c>
      <c r="D20" s="75" t="s">
        <v>824</v>
      </c>
      <c r="E20" s="76">
        <v>19706</v>
      </c>
      <c r="F20" s="77" t="s">
        <v>829</v>
      </c>
    </row>
    <row r="21" spans="1:6" ht="22.5" customHeight="1" x14ac:dyDescent="0.2">
      <c r="A21" s="74" t="s">
        <v>507</v>
      </c>
      <c r="B21" s="74" t="s">
        <v>827</v>
      </c>
      <c r="C21" s="74" t="s">
        <v>843</v>
      </c>
      <c r="D21" s="75" t="s">
        <v>824</v>
      </c>
      <c r="E21" s="76">
        <v>30975</v>
      </c>
      <c r="F21" s="77" t="s">
        <v>829</v>
      </c>
    </row>
    <row r="22" spans="1:6" ht="24" x14ac:dyDescent="0.2">
      <c r="A22" s="74" t="s">
        <v>507</v>
      </c>
      <c r="B22" s="74" t="s">
        <v>827</v>
      </c>
      <c r="C22" s="74" t="s">
        <v>844</v>
      </c>
      <c r="D22" s="75" t="s">
        <v>824</v>
      </c>
      <c r="E22" s="76">
        <v>15251.5</v>
      </c>
      <c r="F22" s="77" t="s">
        <v>829</v>
      </c>
    </row>
    <row r="23" spans="1:6" ht="24" x14ac:dyDescent="0.2">
      <c r="A23" s="74" t="s">
        <v>507</v>
      </c>
      <c r="B23" s="74" t="s">
        <v>827</v>
      </c>
      <c r="C23" s="74" t="s">
        <v>845</v>
      </c>
      <c r="D23" s="75" t="s">
        <v>824</v>
      </c>
      <c r="E23" s="76">
        <v>24225.4</v>
      </c>
      <c r="F23" s="77" t="s">
        <v>829</v>
      </c>
    </row>
    <row r="24" spans="1:6" ht="22.5" customHeight="1" x14ac:dyDescent="0.2">
      <c r="A24" s="78" t="s">
        <v>728</v>
      </c>
      <c r="B24" s="78" t="s">
        <v>846</v>
      </c>
      <c r="C24" s="79" t="s">
        <v>847</v>
      </c>
      <c r="D24" s="80" t="s">
        <v>848</v>
      </c>
      <c r="E24" s="81">
        <v>1003</v>
      </c>
      <c r="F24" s="82" t="s">
        <v>849</v>
      </c>
    </row>
    <row r="25" spans="1:6" x14ac:dyDescent="0.2">
      <c r="A25" s="78" t="s">
        <v>728</v>
      </c>
      <c r="B25" s="78" t="s">
        <v>846</v>
      </c>
      <c r="C25" s="79" t="s">
        <v>850</v>
      </c>
      <c r="D25" s="80" t="s">
        <v>848</v>
      </c>
      <c r="E25" s="81">
        <v>1003</v>
      </c>
      <c r="F25" s="82" t="s">
        <v>849</v>
      </c>
    </row>
    <row r="26" spans="1:6" ht="24" customHeight="1" x14ac:dyDescent="0.2">
      <c r="A26" s="78" t="s">
        <v>728</v>
      </c>
      <c r="B26" s="78" t="s">
        <v>846</v>
      </c>
      <c r="C26" s="79" t="s">
        <v>851</v>
      </c>
      <c r="D26" s="80" t="s">
        <v>848</v>
      </c>
      <c r="E26" s="81">
        <v>3009</v>
      </c>
      <c r="F26" s="82" t="s">
        <v>849</v>
      </c>
    </row>
    <row r="27" spans="1:6" x14ac:dyDescent="0.2">
      <c r="A27" s="78" t="s">
        <v>728</v>
      </c>
      <c r="B27" s="78" t="s">
        <v>846</v>
      </c>
      <c r="C27" s="79" t="s">
        <v>852</v>
      </c>
      <c r="D27" s="80" t="s">
        <v>848</v>
      </c>
      <c r="E27" s="81">
        <v>1882.1</v>
      </c>
      <c r="F27" s="82" t="s">
        <v>849</v>
      </c>
    </row>
    <row r="28" spans="1:6" x14ac:dyDescent="0.2">
      <c r="A28" s="78" t="s">
        <v>728</v>
      </c>
      <c r="B28" s="78" t="s">
        <v>846</v>
      </c>
      <c r="C28" s="79" t="s">
        <v>853</v>
      </c>
      <c r="D28" s="80" t="s">
        <v>824</v>
      </c>
      <c r="E28" s="81">
        <v>83.78</v>
      </c>
      <c r="F28" s="82" t="s">
        <v>849</v>
      </c>
    </row>
    <row r="29" spans="1:6" x14ac:dyDescent="0.2">
      <c r="A29" s="78" t="s">
        <v>728</v>
      </c>
      <c r="B29" s="78" t="s">
        <v>846</v>
      </c>
      <c r="C29" s="79" t="s">
        <v>854</v>
      </c>
      <c r="D29" s="80" t="s">
        <v>824</v>
      </c>
      <c r="E29" s="81">
        <v>192.34</v>
      </c>
      <c r="F29" s="82" t="s">
        <v>849</v>
      </c>
    </row>
    <row r="30" spans="1:6" x14ac:dyDescent="0.2">
      <c r="A30" s="78" t="s">
        <v>728</v>
      </c>
      <c r="B30" s="78" t="s">
        <v>846</v>
      </c>
      <c r="C30" s="79" t="s">
        <v>855</v>
      </c>
      <c r="D30" s="80" t="s">
        <v>824</v>
      </c>
      <c r="E30" s="81">
        <v>421.26</v>
      </c>
      <c r="F30" s="82" t="s">
        <v>849</v>
      </c>
    </row>
    <row r="31" spans="1:6" x14ac:dyDescent="0.2">
      <c r="A31" s="83" t="s">
        <v>856</v>
      </c>
      <c r="B31" s="83" t="s">
        <v>857</v>
      </c>
      <c r="C31" s="84" t="s">
        <v>858</v>
      </c>
      <c r="D31" s="85" t="s">
        <v>824</v>
      </c>
      <c r="E31" s="86">
        <v>6500</v>
      </c>
      <c r="F31" s="87" t="s">
        <v>859</v>
      </c>
    </row>
    <row r="32" spans="1:6" x14ac:dyDescent="0.2">
      <c r="A32" s="83" t="s">
        <v>856</v>
      </c>
      <c r="B32" s="83" t="s">
        <v>857</v>
      </c>
      <c r="C32" s="84" t="s">
        <v>860</v>
      </c>
      <c r="D32" s="85" t="s">
        <v>824</v>
      </c>
      <c r="E32" s="86">
        <v>7265.26</v>
      </c>
      <c r="F32" s="87" t="s">
        <v>859</v>
      </c>
    </row>
    <row r="33" spans="1:6" x14ac:dyDescent="0.2">
      <c r="A33" s="83" t="s">
        <v>856</v>
      </c>
      <c r="B33" s="83" t="s">
        <v>857</v>
      </c>
      <c r="C33" s="84" t="s">
        <v>861</v>
      </c>
      <c r="D33" s="85" t="s">
        <v>824</v>
      </c>
      <c r="E33" s="86">
        <v>4675.2539999999999</v>
      </c>
      <c r="F33" s="87" t="s">
        <v>859</v>
      </c>
    </row>
    <row r="34" spans="1:6" x14ac:dyDescent="0.2">
      <c r="A34" s="83" t="s">
        <v>856</v>
      </c>
      <c r="B34" s="83" t="s">
        <v>857</v>
      </c>
      <c r="C34" s="84" t="s">
        <v>862</v>
      </c>
      <c r="D34" s="85" t="s">
        <v>824</v>
      </c>
      <c r="E34" s="86">
        <v>16785.5</v>
      </c>
      <c r="F34" s="87" t="s">
        <v>859</v>
      </c>
    </row>
    <row r="35" spans="1:6" x14ac:dyDescent="0.2">
      <c r="A35" s="83" t="s">
        <v>856</v>
      </c>
      <c r="B35" s="83" t="s">
        <v>857</v>
      </c>
      <c r="C35" s="84" t="s">
        <v>863</v>
      </c>
      <c r="D35" s="85" t="s">
        <v>824</v>
      </c>
      <c r="E35" s="86">
        <v>15163</v>
      </c>
      <c r="F35" s="87" t="s">
        <v>859</v>
      </c>
    </row>
    <row r="36" spans="1:6" x14ac:dyDescent="0.2">
      <c r="A36" s="88" t="s">
        <v>802</v>
      </c>
      <c r="B36" s="88" t="s">
        <v>864</v>
      </c>
      <c r="C36" s="89" t="s">
        <v>865</v>
      </c>
      <c r="D36" s="90" t="s">
        <v>824</v>
      </c>
      <c r="E36" s="91">
        <v>2330.5</v>
      </c>
      <c r="F36" s="92" t="s">
        <v>866</v>
      </c>
    </row>
    <row r="37" spans="1:6" x14ac:dyDescent="0.2">
      <c r="A37" s="88" t="s">
        <v>802</v>
      </c>
      <c r="B37" s="88" t="s">
        <v>864</v>
      </c>
      <c r="C37" s="89" t="s">
        <v>867</v>
      </c>
      <c r="D37" s="90"/>
      <c r="E37" s="91">
        <v>1150</v>
      </c>
      <c r="F37" s="92" t="s">
        <v>866</v>
      </c>
    </row>
    <row r="38" spans="1:6" ht="24" x14ac:dyDescent="0.2">
      <c r="A38" s="88" t="s">
        <v>802</v>
      </c>
      <c r="B38" s="88" t="s">
        <v>864</v>
      </c>
      <c r="C38" s="89" t="s">
        <v>868</v>
      </c>
      <c r="D38" s="90" t="s">
        <v>824</v>
      </c>
      <c r="E38" s="91">
        <v>2330.5</v>
      </c>
      <c r="F38" s="92" t="s">
        <v>866</v>
      </c>
    </row>
    <row r="39" spans="1:6" ht="36" x14ac:dyDescent="0.2">
      <c r="A39" s="88" t="s">
        <v>802</v>
      </c>
      <c r="B39" s="88" t="s">
        <v>864</v>
      </c>
      <c r="C39" s="89" t="s">
        <v>869</v>
      </c>
      <c r="D39" s="90" t="s">
        <v>824</v>
      </c>
      <c r="E39" s="91">
        <v>3009</v>
      </c>
      <c r="F39" s="92" t="s">
        <v>866</v>
      </c>
    </row>
    <row r="40" spans="1:6" ht="36" x14ac:dyDescent="0.2">
      <c r="A40" s="88" t="s">
        <v>802</v>
      </c>
      <c r="B40" s="88" t="s">
        <v>864</v>
      </c>
      <c r="C40" s="89" t="s">
        <v>870</v>
      </c>
      <c r="D40" s="90" t="s">
        <v>824</v>
      </c>
      <c r="E40" s="91">
        <v>1150.5</v>
      </c>
      <c r="F40" s="92" t="s">
        <v>866</v>
      </c>
    </row>
    <row r="41" spans="1:6" ht="36" x14ac:dyDescent="0.2">
      <c r="A41" s="88" t="s">
        <v>802</v>
      </c>
      <c r="B41" s="88" t="s">
        <v>864</v>
      </c>
      <c r="C41" s="89" t="s">
        <v>871</v>
      </c>
      <c r="D41" s="90" t="s">
        <v>824</v>
      </c>
      <c r="E41" s="91">
        <v>1150.5</v>
      </c>
      <c r="F41" s="92" t="s">
        <v>866</v>
      </c>
    </row>
    <row r="42" spans="1:6" ht="24" x14ac:dyDescent="0.2">
      <c r="A42" s="88" t="s">
        <v>802</v>
      </c>
      <c r="B42" s="88" t="s">
        <v>864</v>
      </c>
      <c r="C42" s="89" t="s">
        <v>872</v>
      </c>
      <c r="D42" s="90" t="s">
        <v>824</v>
      </c>
      <c r="E42" s="91">
        <v>1947</v>
      </c>
      <c r="F42" s="92" t="s">
        <v>866</v>
      </c>
    </row>
    <row r="43" spans="1:6" ht="22.5" customHeight="1" x14ac:dyDescent="0.2">
      <c r="A43" s="88" t="s">
        <v>802</v>
      </c>
      <c r="B43" s="88" t="s">
        <v>864</v>
      </c>
      <c r="C43" s="89" t="s">
        <v>873</v>
      </c>
      <c r="D43" s="90" t="s">
        <v>824</v>
      </c>
      <c r="E43" s="91">
        <v>2212.5</v>
      </c>
      <c r="F43" s="92" t="s">
        <v>866</v>
      </c>
    </row>
    <row r="44" spans="1:6" ht="18.95" customHeight="1" x14ac:dyDescent="0.2">
      <c r="A44" s="93" t="s">
        <v>874</v>
      </c>
      <c r="B44" s="93" t="s">
        <v>875</v>
      </c>
      <c r="C44" s="94" t="s">
        <v>876</v>
      </c>
      <c r="D44" s="95" t="s">
        <v>824</v>
      </c>
      <c r="E44" s="96">
        <v>11210</v>
      </c>
      <c r="F44" s="97" t="s">
        <v>877</v>
      </c>
    </row>
    <row r="45" spans="1:6" ht="17.100000000000001" customHeight="1" x14ac:dyDescent="0.2">
      <c r="A45" s="93" t="s">
        <v>874</v>
      </c>
      <c r="B45" s="93" t="s">
        <v>875</v>
      </c>
      <c r="C45" s="94" t="s">
        <v>878</v>
      </c>
      <c r="D45" s="95" t="s">
        <v>824</v>
      </c>
      <c r="E45" s="96">
        <v>15692.82</v>
      </c>
      <c r="F45" s="97" t="s">
        <v>877</v>
      </c>
    </row>
    <row r="46" spans="1:6" x14ac:dyDescent="0.2">
      <c r="A46" s="93" t="s">
        <v>874</v>
      </c>
      <c r="B46" s="93" t="s">
        <v>875</v>
      </c>
      <c r="C46" s="94" t="s">
        <v>879</v>
      </c>
      <c r="D46" s="95" t="s">
        <v>824</v>
      </c>
      <c r="E46" s="96">
        <v>342200</v>
      </c>
      <c r="F46" s="97" t="s">
        <v>877</v>
      </c>
    </row>
    <row r="47" spans="1:6" ht="21" customHeight="1" x14ac:dyDescent="0.2">
      <c r="A47" s="93" t="s">
        <v>874</v>
      </c>
      <c r="B47" s="93" t="s">
        <v>875</v>
      </c>
      <c r="C47" s="94" t="s">
        <v>880</v>
      </c>
      <c r="D47" s="95" t="s">
        <v>824</v>
      </c>
      <c r="E47" s="96">
        <v>6254</v>
      </c>
      <c r="F47" s="97" t="s">
        <v>877</v>
      </c>
    </row>
    <row r="48" spans="1:6" ht="14.1" customHeight="1" x14ac:dyDescent="0.2">
      <c r="A48" s="93" t="s">
        <v>874</v>
      </c>
      <c r="B48" s="93" t="s">
        <v>875</v>
      </c>
      <c r="C48" s="94" t="s">
        <v>881</v>
      </c>
      <c r="D48" s="95" t="s">
        <v>824</v>
      </c>
      <c r="E48" s="96">
        <v>531000</v>
      </c>
      <c r="F48" s="97" t="s">
        <v>877</v>
      </c>
    </row>
    <row r="49" spans="1:6" ht="24" x14ac:dyDescent="0.2">
      <c r="A49" s="93" t="s">
        <v>874</v>
      </c>
      <c r="B49" s="93" t="s">
        <v>875</v>
      </c>
      <c r="C49" s="94" t="s">
        <v>882</v>
      </c>
      <c r="D49" s="95" t="s">
        <v>824</v>
      </c>
      <c r="E49" s="96">
        <v>49794.525000000001</v>
      </c>
      <c r="F49" s="97" t="s">
        <v>877</v>
      </c>
    </row>
    <row r="50" spans="1:6" x14ac:dyDescent="0.2">
      <c r="A50" s="93" t="s">
        <v>874</v>
      </c>
      <c r="B50" s="93" t="s">
        <v>875</v>
      </c>
      <c r="C50" s="94" t="s">
        <v>883</v>
      </c>
      <c r="D50" s="95" t="s">
        <v>824</v>
      </c>
      <c r="E50" s="96">
        <v>275000</v>
      </c>
      <c r="F50" s="97" t="s">
        <v>877</v>
      </c>
    </row>
    <row r="51" spans="1:6" ht="24" x14ac:dyDescent="0.2">
      <c r="A51" s="93" t="s">
        <v>874</v>
      </c>
      <c r="B51" s="93" t="s">
        <v>875</v>
      </c>
      <c r="C51" s="94" t="s">
        <v>884</v>
      </c>
      <c r="D51" s="95" t="s">
        <v>824</v>
      </c>
      <c r="E51" s="96">
        <v>8407.5</v>
      </c>
      <c r="F51" s="97" t="s">
        <v>877</v>
      </c>
    </row>
    <row r="52" spans="1:6" ht="15.95" customHeight="1" x14ac:dyDescent="0.2">
      <c r="A52" s="93" t="s">
        <v>874</v>
      </c>
      <c r="B52" s="93" t="s">
        <v>875</v>
      </c>
      <c r="C52" s="94" t="s">
        <v>885</v>
      </c>
      <c r="D52" s="95" t="s">
        <v>824</v>
      </c>
      <c r="E52" s="96">
        <v>96885.151100000003</v>
      </c>
      <c r="F52" s="97" t="s">
        <v>877</v>
      </c>
    </row>
    <row r="53" spans="1:6" ht="15" customHeight="1" x14ac:dyDescent="0.2">
      <c r="A53" s="93" t="s">
        <v>874</v>
      </c>
      <c r="B53" s="93" t="s">
        <v>875</v>
      </c>
      <c r="C53" s="94" t="s">
        <v>886</v>
      </c>
      <c r="D53" s="95" t="s">
        <v>824</v>
      </c>
      <c r="E53" s="96">
        <v>250160</v>
      </c>
      <c r="F53" s="97" t="s">
        <v>877</v>
      </c>
    </row>
    <row r="54" spans="1:6" ht="24" x14ac:dyDescent="0.2">
      <c r="A54" s="93" t="s">
        <v>874</v>
      </c>
      <c r="B54" s="93" t="s">
        <v>875</v>
      </c>
      <c r="C54" s="94" t="s">
        <v>887</v>
      </c>
      <c r="D54" s="95" t="s">
        <v>824</v>
      </c>
      <c r="E54" s="96">
        <v>2950</v>
      </c>
      <c r="F54" s="97" t="s">
        <v>877</v>
      </c>
    </row>
    <row r="55" spans="1:6" ht="14.1" customHeight="1" x14ac:dyDescent="0.2">
      <c r="A55" s="93" t="s">
        <v>874</v>
      </c>
      <c r="B55" s="93" t="s">
        <v>875</v>
      </c>
      <c r="C55" s="94" t="s">
        <v>888</v>
      </c>
      <c r="D55" s="95" t="s">
        <v>824</v>
      </c>
      <c r="E55" s="96">
        <v>226560</v>
      </c>
      <c r="F55" s="97" t="s">
        <v>877</v>
      </c>
    </row>
    <row r="56" spans="1:6" ht="30.75" customHeight="1" x14ac:dyDescent="0.2">
      <c r="A56" s="93" t="s">
        <v>874</v>
      </c>
      <c r="B56" s="93" t="s">
        <v>875</v>
      </c>
      <c r="C56" s="94" t="s">
        <v>889</v>
      </c>
      <c r="D56" s="95" t="s">
        <v>824</v>
      </c>
      <c r="E56" s="96">
        <v>501500</v>
      </c>
      <c r="F56" s="97" t="s">
        <v>877</v>
      </c>
    </row>
    <row r="57" spans="1:6" ht="15" customHeight="1" x14ac:dyDescent="0.2">
      <c r="A57" s="93" t="s">
        <v>874</v>
      </c>
      <c r="B57" s="93" t="s">
        <v>875</v>
      </c>
      <c r="C57" s="94" t="s">
        <v>890</v>
      </c>
      <c r="D57" s="95" t="s">
        <v>824</v>
      </c>
      <c r="E57" s="96">
        <v>41300</v>
      </c>
      <c r="F57" s="97" t="s">
        <v>877</v>
      </c>
    </row>
    <row r="58" spans="1:6" ht="24" customHeight="1" x14ac:dyDescent="0.2">
      <c r="A58" s="93" t="s">
        <v>874</v>
      </c>
      <c r="B58" s="93" t="s">
        <v>875</v>
      </c>
      <c r="C58" s="94" t="s">
        <v>891</v>
      </c>
      <c r="D58" s="95" t="s">
        <v>824</v>
      </c>
      <c r="E58" s="96">
        <v>49560</v>
      </c>
      <c r="F58" s="97" t="s">
        <v>877</v>
      </c>
    </row>
    <row r="59" spans="1:6" ht="14.1" customHeight="1" x14ac:dyDescent="0.2">
      <c r="A59" s="93" t="s">
        <v>874</v>
      </c>
      <c r="B59" s="93" t="s">
        <v>875</v>
      </c>
      <c r="C59" s="94" t="s">
        <v>892</v>
      </c>
      <c r="D59" s="95" t="s">
        <v>824</v>
      </c>
      <c r="E59" s="96">
        <v>188800</v>
      </c>
      <c r="F59" s="97" t="s">
        <v>877</v>
      </c>
    </row>
    <row r="60" spans="1:6" ht="15" customHeight="1" x14ac:dyDescent="0.2">
      <c r="A60" s="93" t="s">
        <v>874</v>
      </c>
      <c r="B60" s="93" t="s">
        <v>875</v>
      </c>
      <c r="C60" s="94" t="s">
        <v>893</v>
      </c>
      <c r="D60" s="95" t="s">
        <v>824</v>
      </c>
      <c r="E60" s="96">
        <v>27140</v>
      </c>
      <c r="F60" s="97" t="s">
        <v>877</v>
      </c>
    </row>
    <row r="61" spans="1:6" ht="15.95" customHeight="1" x14ac:dyDescent="0.2">
      <c r="A61" s="93" t="s">
        <v>874</v>
      </c>
      <c r="B61" s="93" t="s">
        <v>875</v>
      </c>
      <c r="C61" s="94" t="s">
        <v>894</v>
      </c>
      <c r="D61" s="95" t="s">
        <v>824</v>
      </c>
      <c r="E61" s="96">
        <v>49219.1806</v>
      </c>
      <c r="F61" s="97" t="s">
        <v>877</v>
      </c>
    </row>
    <row r="62" spans="1:6" ht="18.95" customHeight="1" x14ac:dyDescent="0.2">
      <c r="A62" s="93" t="s">
        <v>874</v>
      </c>
      <c r="B62" s="93" t="s">
        <v>875</v>
      </c>
      <c r="C62" s="94" t="s">
        <v>895</v>
      </c>
      <c r="D62" s="95" t="s">
        <v>824</v>
      </c>
      <c r="E62" s="96">
        <v>26137.0707</v>
      </c>
      <c r="F62" s="97" t="s">
        <v>877</v>
      </c>
    </row>
    <row r="63" spans="1:6" ht="20.100000000000001" customHeight="1" x14ac:dyDescent="0.2">
      <c r="A63" s="93" t="s">
        <v>874</v>
      </c>
      <c r="B63" s="93" t="s">
        <v>875</v>
      </c>
      <c r="C63" s="94" t="s">
        <v>896</v>
      </c>
      <c r="D63" s="95" t="s">
        <v>824</v>
      </c>
      <c r="E63" s="96">
        <v>105563.74400000001</v>
      </c>
      <c r="F63" s="97" t="s">
        <v>877</v>
      </c>
    </row>
    <row r="64" spans="1:6" ht="18.95" customHeight="1" x14ac:dyDescent="0.2">
      <c r="A64" s="93" t="s">
        <v>874</v>
      </c>
      <c r="B64" s="93" t="s">
        <v>875</v>
      </c>
      <c r="C64" s="94" t="s">
        <v>897</v>
      </c>
      <c r="D64" s="95" t="s">
        <v>824</v>
      </c>
      <c r="E64" s="96">
        <v>6490</v>
      </c>
      <c r="F64" s="97" t="s">
        <v>877</v>
      </c>
    </row>
    <row r="65" spans="1:6" ht="15" customHeight="1" x14ac:dyDescent="0.2">
      <c r="A65" s="93" t="s">
        <v>874</v>
      </c>
      <c r="B65" s="93" t="s">
        <v>875</v>
      </c>
      <c r="C65" s="94" t="s">
        <v>898</v>
      </c>
      <c r="D65" s="95" t="s">
        <v>824</v>
      </c>
      <c r="E65" s="96">
        <v>30335.3338</v>
      </c>
      <c r="F65" s="97" t="s">
        <v>877</v>
      </c>
    </row>
    <row r="66" spans="1:6" ht="24" x14ac:dyDescent="0.2">
      <c r="A66" s="93" t="s">
        <v>874</v>
      </c>
      <c r="B66" s="93" t="s">
        <v>875</v>
      </c>
      <c r="C66" s="94" t="s">
        <v>899</v>
      </c>
      <c r="D66" s="95" t="s">
        <v>824</v>
      </c>
      <c r="E66" s="96">
        <v>72981.654699999999</v>
      </c>
      <c r="F66" s="97" t="s">
        <v>877</v>
      </c>
    </row>
    <row r="67" spans="1:6" x14ac:dyDescent="0.2">
      <c r="A67" s="93" t="s">
        <v>874</v>
      </c>
      <c r="B67" s="93" t="s">
        <v>875</v>
      </c>
      <c r="C67" s="94" t="s">
        <v>900</v>
      </c>
      <c r="D67" s="95" t="s">
        <v>824</v>
      </c>
      <c r="E67" s="96">
        <v>172048.60250000001</v>
      </c>
      <c r="F67" s="97" t="s">
        <v>877</v>
      </c>
    </row>
    <row r="68" spans="1:6" x14ac:dyDescent="0.2">
      <c r="A68" s="93" t="s">
        <v>874</v>
      </c>
      <c r="B68" s="93" t="s">
        <v>875</v>
      </c>
      <c r="C68" s="94" t="s">
        <v>901</v>
      </c>
      <c r="D68" s="95" t="s">
        <v>824</v>
      </c>
      <c r="E68" s="96">
        <v>104465.4</v>
      </c>
      <c r="F68" s="97" t="s">
        <v>877</v>
      </c>
    </row>
    <row r="69" spans="1:6" x14ac:dyDescent="0.2">
      <c r="A69" s="93" t="s">
        <v>874</v>
      </c>
      <c r="B69" s="93" t="s">
        <v>875</v>
      </c>
      <c r="C69" s="94" t="s">
        <v>902</v>
      </c>
      <c r="D69" s="95" t="s">
        <v>824</v>
      </c>
      <c r="E69" s="96">
        <v>8314.2916999999998</v>
      </c>
      <c r="F69" s="97" t="s">
        <v>877</v>
      </c>
    </row>
    <row r="70" spans="1:6" x14ac:dyDescent="0.2">
      <c r="A70" s="93" t="s">
        <v>874</v>
      </c>
      <c r="B70" s="93" t="s">
        <v>875</v>
      </c>
      <c r="C70" s="94" t="s">
        <v>903</v>
      </c>
      <c r="D70" s="95" t="s">
        <v>824</v>
      </c>
      <c r="E70" s="96">
        <v>198806.39999999999</v>
      </c>
      <c r="F70" s="97" t="s">
        <v>877</v>
      </c>
    </row>
    <row r="71" spans="1:6" x14ac:dyDescent="0.2">
      <c r="A71" s="93" t="s">
        <v>874</v>
      </c>
      <c r="B71" s="93" t="s">
        <v>875</v>
      </c>
      <c r="C71" s="94" t="s">
        <v>904</v>
      </c>
      <c r="D71" s="95" t="s">
        <v>824</v>
      </c>
      <c r="E71" s="96">
        <v>11313.84</v>
      </c>
      <c r="F71" s="97" t="s">
        <v>877</v>
      </c>
    </row>
    <row r="72" spans="1:6" x14ac:dyDescent="0.2">
      <c r="A72" s="93" t="s">
        <v>874</v>
      </c>
      <c r="B72" s="93" t="s">
        <v>875</v>
      </c>
      <c r="C72" s="94" t="s">
        <v>905</v>
      </c>
      <c r="D72" s="95" t="s">
        <v>824</v>
      </c>
      <c r="E72" s="96">
        <v>469017.40850000002</v>
      </c>
      <c r="F72" s="97" t="s">
        <v>877</v>
      </c>
    </row>
    <row r="73" spans="1:6" ht="24" x14ac:dyDescent="0.2">
      <c r="A73" s="93" t="s">
        <v>874</v>
      </c>
      <c r="B73" s="93" t="s">
        <v>875</v>
      </c>
      <c r="C73" s="94" t="s">
        <v>906</v>
      </c>
      <c r="D73" s="95" t="s">
        <v>824</v>
      </c>
      <c r="E73" s="96">
        <v>4501.7</v>
      </c>
      <c r="F73" s="97" t="s">
        <v>877</v>
      </c>
    </row>
    <row r="74" spans="1:6" x14ac:dyDescent="0.2">
      <c r="A74" s="93" t="s">
        <v>874</v>
      </c>
      <c r="B74" s="93" t="s">
        <v>875</v>
      </c>
      <c r="C74" s="94" t="s">
        <v>907</v>
      </c>
      <c r="D74" s="95" t="s">
        <v>824</v>
      </c>
      <c r="E74" s="96">
        <v>161582.93400000001</v>
      </c>
      <c r="F74" s="97" t="s">
        <v>877</v>
      </c>
    </row>
    <row r="75" spans="1:6" ht="24" x14ac:dyDescent="0.2">
      <c r="A75" s="93" t="s">
        <v>874</v>
      </c>
      <c r="B75" s="93" t="s">
        <v>875</v>
      </c>
      <c r="C75" s="94" t="s">
        <v>908</v>
      </c>
      <c r="D75" s="95" t="s">
        <v>824</v>
      </c>
      <c r="E75" s="96">
        <v>344224.6911</v>
      </c>
      <c r="F75" s="97" t="s">
        <v>877</v>
      </c>
    </row>
    <row r="76" spans="1:6" x14ac:dyDescent="0.2">
      <c r="A76" s="93" t="s">
        <v>874</v>
      </c>
      <c r="B76" s="93" t="s">
        <v>875</v>
      </c>
      <c r="C76" s="94" t="s">
        <v>909</v>
      </c>
      <c r="D76" s="95" t="s">
        <v>824</v>
      </c>
      <c r="E76" s="96">
        <v>24151.661800000002</v>
      </c>
      <c r="F76" s="97" t="s">
        <v>877</v>
      </c>
    </row>
    <row r="77" spans="1:6" x14ac:dyDescent="0.2">
      <c r="A77" s="93" t="s">
        <v>874</v>
      </c>
      <c r="B77" s="93" t="s">
        <v>875</v>
      </c>
      <c r="C77" s="94" t="s">
        <v>910</v>
      </c>
      <c r="D77" s="95" t="s">
        <v>824</v>
      </c>
      <c r="E77" s="96">
        <v>12836.04</v>
      </c>
      <c r="F77" s="97" t="s">
        <v>877</v>
      </c>
    </row>
    <row r="78" spans="1:6" ht="24" x14ac:dyDescent="0.2">
      <c r="A78" s="93" t="s">
        <v>874</v>
      </c>
      <c r="B78" s="93" t="s">
        <v>875</v>
      </c>
      <c r="C78" s="94" t="s">
        <v>911</v>
      </c>
      <c r="D78" s="95" t="s">
        <v>824</v>
      </c>
      <c r="E78" s="96">
        <v>45994.842499999999</v>
      </c>
      <c r="F78" s="97" t="s">
        <v>877</v>
      </c>
    </row>
    <row r="79" spans="1:6" x14ac:dyDescent="0.2">
      <c r="A79" s="93" t="s">
        <v>874</v>
      </c>
      <c r="B79" s="93" t="s">
        <v>875</v>
      </c>
      <c r="C79" s="94" t="s">
        <v>912</v>
      </c>
      <c r="D79" s="95" t="s">
        <v>824</v>
      </c>
      <c r="E79" s="96">
        <v>111029.4216</v>
      </c>
      <c r="F79" s="97" t="s">
        <v>877</v>
      </c>
    </row>
    <row r="80" spans="1:6" x14ac:dyDescent="0.2">
      <c r="A80" s="93" t="s">
        <v>874</v>
      </c>
      <c r="B80" s="93" t="s">
        <v>875</v>
      </c>
      <c r="C80" s="94" t="s">
        <v>913</v>
      </c>
      <c r="D80" s="95" t="s">
        <v>824</v>
      </c>
      <c r="E80" s="96">
        <v>1770</v>
      </c>
      <c r="F80" s="97" t="s">
        <v>877</v>
      </c>
    </row>
    <row r="81" spans="1:6" ht="24" x14ac:dyDescent="0.2">
      <c r="A81" s="93" t="s">
        <v>874</v>
      </c>
      <c r="B81" s="93" t="s">
        <v>875</v>
      </c>
      <c r="C81" s="94" t="s">
        <v>914</v>
      </c>
      <c r="D81" s="95" t="s">
        <v>824</v>
      </c>
      <c r="E81" s="96">
        <v>4524.9931999999999</v>
      </c>
      <c r="F81" s="97" t="s">
        <v>877</v>
      </c>
    </row>
    <row r="82" spans="1:6" ht="18.75" customHeight="1" x14ac:dyDescent="0.2">
      <c r="A82" s="93" t="s">
        <v>874</v>
      </c>
      <c r="B82" s="93" t="s">
        <v>875</v>
      </c>
      <c r="C82" s="94" t="s">
        <v>915</v>
      </c>
      <c r="D82" s="95" t="s">
        <v>824</v>
      </c>
      <c r="E82" s="96">
        <v>3299.87</v>
      </c>
      <c r="F82" s="97" t="s">
        <v>877</v>
      </c>
    </row>
    <row r="83" spans="1:6" ht="20.25" customHeight="1" x14ac:dyDescent="0.2">
      <c r="A83" s="93" t="s">
        <v>874</v>
      </c>
      <c r="B83" s="93" t="s">
        <v>875</v>
      </c>
      <c r="C83" s="94" t="s">
        <v>916</v>
      </c>
      <c r="D83" s="95" t="s">
        <v>824</v>
      </c>
      <c r="E83" s="96">
        <v>4242.6899999999996</v>
      </c>
      <c r="F83" s="97" t="s">
        <v>877</v>
      </c>
    </row>
    <row r="84" spans="1:6" ht="21.95" customHeight="1" x14ac:dyDescent="0.2">
      <c r="A84" s="93" t="s">
        <v>874</v>
      </c>
      <c r="B84" s="93" t="s">
        <v>875</v>
      </c>
      <c r="C84" s="94" t="s">
        <v>917</v>
      </c>
      <c r="D84" s="95" t="s">
        <v>824</v>
      </c>
      <c r="E84" s="96">
        <v>11859.991</v>
      </c>
      <c r="F84" s="97" t="s">
        <v>877</v>
      </c>
    </row>
    <row r="85" spans="1:6" ht="18" customHeight="1" x14ac:dyDescent="0.2">
      <c r="A85" s="93" t="s">
        <v>874</v>
      </c>
      <c r="B85" s="93" t="s">
        <v>875</v>
      </c>
      <c r="C85" s="94" t="s">
        <v>918</v>
      </c>
      <c r="D85" s="95" t="s">
        <v>824</v>
      </c>
      <c r="E85" s="96">
        <v>1479.9914000000001</v>
      </c>
      <c r="F85" s="97" t="s">
        <v>877</v>
      </c>
    </row>
    <row r="86" spans="1:6" ht="24" x14ac:dyDescent="0.2">
      <c r="A86" s="93" t="s">
        <v>874</v>
      </c>
      <c r="B86" s="93" t="s">
        <v>875</v>
      </c>
      <c r="C86" s="94" t="s">
        <v>919</v>
      </c>
      <c r="D86" s="95" t="s">
        <v>824</v>
      </c>
      <c r="E86" s="96">
        <v>1999.9938</v>
      </c>
      <c r="F86" s="97" t="s">
        <v>877</v>
      </c>
    </row>
    <row r="87" spans="1:6" ht="24" x14ac:dyDescent="0.2">
      <c r="A87" s="93" t="s">
        <v>874</v>
      </c>
      <c r="B87" s="93" t="s">
        <v>875</v>
      </c>
      <c r="C87" s="94" t="s">
        <v>920</v>
      </c>
      <c r="D87" s="95" t="s">
        <v>824</v>
      </c>
      <c r="E87" s="96">
        <v>6938.4</v>
      </c>
      <c r="F87" s="97" t="s">
        <v>877</v>
      </c>
    </row>
    <row r="88" spans="1:6" x14ac:dyDescent="0.2">
      <c r="A88" s="93" t="s">
        <v>874</v>
      </c>
      <c r="B88" s="93" t="s">
        <v>875</v>
      </c>
      <c r="C88" s="94" t="s">
        <v>921</v>
      </c>
      <c r="D88" s="95" t="s">
        <v>824</v>
      </c>
      <c r="E88" s="96">
        <v>938.18259999999998</v>
      </c>
      <c r="F88" s="97" t="s">
        <v>877</v>
      </c>
    </row>
    <row r="89" spans="1:6" x14ac:dyDescent="0.2">
      <c r="A89" s="93" t="s">
        <v>874</v>
      </c>
      <c r="B89" s="93" t="s">
        <v>875</v>
      </c>
      <c r="C89" s="94" t="s">
        <v>922</v>
      </c>
      <c r="D89" s="95" t="s">
        <v>824</v>
      </c>
      <c r="E89" s="96">
        <v>3519.94</v>
      </c>
      <c r="F89" s="97" t="s">
        <v>877</v>
      </c>
    </row>
    <row r="90" spans="1:6" ht="20.100000000000001" customHeight="1" x14ac:dyDescent="0.2">
      <c r="A90" s="93" t="s">
        <v>874</v>
      </c>
      <c r="B90" s="93" t="s">
        <v>875</v>
      </c>
      <c r="C90" s="94" t="s">
        <v>923</v>
      </c>
      <c r="D90" s="95" t="s">
        <v>824</v>
      </c>
      <c r="E90" s="96">
        <v>9</v>
      </c>
      <c r="F90" s="97" t="s">
        <v>877</v>
      </c>
    </row>
    <row r="91" spans="1:6" ht="20.100000000000001" customHeight="1" x14ac:dyDescent="0.2">
      <c r="A91" s="93" t="s">
        <v>874</v>
      </c>
      <c r="B91" s="93" t="s">
        <v>875</v>
      </c>
      <c r="C91" s="94" t="s">
        <v>924</v>
      </c>
      <c r="D91" s="95" t="s">
        <v>824</v>
      </c>
      <c r="E91" s="96">
        <v>63229.120000000003</v>
      </c>
      <c r="F91" s="97" t="s">
        <v>877</v>
      </c>
    </row>
    <row r="92" spans="1:6" ht="24.75" customHeight="1" x14ac:dyDescent="0.2">
      <c r="A92" s="93" t="s">
        <v>874</v>
      </c>
      <c r="B92" s="93" t="s">
        <v>875</v>
      </c>
      <c r="C92" s="94" t="s">
        <v>925</v>
      </c>
      <c r="D92" s="95" t="s">
        <v>824</v>
      </c>
      <c r="E92" s="96">
        <v>475540</v>
      </c>
      <c r="F92" s="97" t="s">
        <v>877</v>
      </c>
    </row>
    <row r="93" spans="1:6" x14ac:dyDescent="0.2">
      <c r="A93" s="93" t="s">
        <v>874</v>
      </c>
      <c r="B93" s="93" t="s">
        <v>875</v>
      </c>
      <c r="C93" s="94" t="s">
        <v>926</v>
      </c>
      <c r="D93" s="95" t="s">
        <v>824</v>
      </c>
      <c r="E93" s="96">
        <v>490481.16</v>
      </c>
      <c r="F93" s="97" t="s">
        <v>877</v>
      </c>
    </row>
    <row r="94" spans="1:6" ht="24" x14ac:dyDescent="0.2">
      <c r="A94" s="93" t="s">
        <v>874</v>
      </c>
      <c r="B94" s="93" t="s">
        <v>875</v>
      </c>
      <c r="C94" s="94" t="s">
        <v>927</v>
      </c>
      <c r="D94" s="95" t="s">
        <v>824</v>
      </c>
      <c r="E94" s="96">
        <v>74340</v>
      </c>
      <c r="F94" s="97" t="s">
        <v>877</v>
      </c>
    </row>
    <row r="95" spans="1:6" ht="15" customHeight="1" x14ac:dyDescent="0.2">
      <c r="A95" s="93" t="s">
        <v>874</v>
      </c>
      <c r="B95" s="93" t="s">
        <v>875</v>
      </c>
      <c r="C95" s="94" t="s">
        <v>928</v>
      </c>
      <c r="D95" s="95" t="s">
        <v>824</v>
      </c>
      <c r="E95" s="96">
        <v>40101.792600000001</v>
      </c>
      <c r="F95" s="97" t="s">
        <v>877</v>
      </c>
    </row>
    <row r="96" spans="1:6" ht="14.1" customHeight="1" x14ac:dyDescent="0.2">
      <c r="A96" s="93" t="s">
        <v>874</v>
      </c>
      <c r="B96" s="93" t="s">
        <v>875</v>
      </c>
      <c r="C96" s="94" t="s">
        <v>929</v>
      </c>
      <c r="D96" s="95" t="s">
        <v>824</v>
      </c>
      <c r="E96" s="96">
        <v>386697.033</v>
      </c>
      <c r="F96" s="97" t="s">
        <v>877</v>
      </c>
    </row>
    <row r="97" spans="1:6" x14ac:dyDescent="0.2">
      <c r="A97" s="93" t="s">
        <v>874</v>
      </c>
      <c r="B97" s="93" t="s">
        <v>875</v>
      </c>
      <c r="C97" s="94" t="s">
        <v>930</v>
      </c>
      <c r="D97" s="95" t="s">
        <v>824</v>
      </c>
      <c r="E97" s="96">
        <v>142177.25599999999</v>
      </c>
      <c r="F97" s="97" t="s">
        <v>877</v>
      </c>
    </row>
    <row r="98" spans="1:6" x14ac:dyDescent="0.2">
      <c r="A98" s="93" t="s">
        <v>874</v>
      </c>
      <c r="B98" s="93" t="s">
        <v>875</v>
      </c>
      <c r="C98" s="94" t="s">
        <v>931</v>
      </c>
      <c r="D98" s="95" t="s">
        <v>824</v>
      </c>
      <c r="E98" s="96">
        <v>26868.6</v>
      </c>
      <c r="F98" s="97" t="s">
        <v>877</v>
      </c>
    </row>
    <row r="99" spans="1:6" ht="24" x14ac:dyDescent="0.2">
      <c r="A99" s="93" t="s">
        <v>874</v>
      </c>
      <c r="B99" s="93" t="s">
        <v>875</v>
      </c>
      <c r="C99" s="94" t="s">
        <v>932</v>
      </c>
      <c r="D99" s="95" t="s">
        <v>824</v>
      </c>
      <c r="E99" s="96">
        <v>1897493.1</v>
      </c>
      <c r="F99" s="97" t="s">
        <v>877</v>
      </c>
    </row>
    <row r="100" spans="1:6" x14ac:dyDescent="0.2">
      <c r="A100" s="93" t="s">
        <v>874</v>
      </c>
      <c r="B100" s="93" t="s">
        <v>875</v>
      </c>
      <c r="C100" s="94" t="s">
        <v>933</v>
      </c>
      <c r="D100" s="95" t="s">
        <v>824</v>
      </c>
      <c r="E100" s="96">
        <v>232041.1</v>
      </c>
      <c r="F100" s="97" t="s">
        <v>877</v>
      </c>
    </row>
    <row r="101" spans="1:6" ht="24" x14ac:dyDescent="0.2">
      <c r="A101" s="93" t="s">
        <v>874</v>
      </c>
      <c r="B101" s="93" t="s">
        <v>875</v>
      </c>
      <c r="C101" s="94" t="s">
        <v>934</v>
      </c>
      <c r="D101" s="95" t="s">
        <v>824</v>
      </c>
      <c r="E101" s="96">
        <v>34703.800000000003</v>
      </c>
      <c r="F101" s="97" t="s">
        <v>877</v>
      </c>
    </row>
    <row r="102" spans="1:6" ht="24" x14ac:dyDescent="0.2">
      <c r="A102" s="93" t="s">
        <v>874</v>
      </c>
      <c r="B102" s="93" t="s">
        <v>875</v>
      </c>
      <c r="C102" s="94" t="s">
        <v>935</v>
      </c>
      <c r="D102" s="95" t="s">
        <v>824</v>
      </c>
      <c r="E102" s="96">
        <v>8903.1</v>
      </c>
      <c r="F102" s="97" t="s">
        <v>877</v>
      </c>
    </row>
    <row r="103" spans="1:6" ht="15.95" customHeight="1" x14ac:dyDescent="0.2">
      <c r="A103" s="93" t="s">
        <v>874</v>
      </c>
      <c r="B103" s="93" t="s">
        <v>875</v>
      </c>
      <c r="C103" s="94" t="s">
        <v>936</v>
      </c>
      <c r="D103" s="95" t="s">
        <v>824</v>
      </c>
      <c r="E103" s="96">
        <v>130316.25</v>
      </c>
      <c r="F103" s="94" t="s">
        <v>877</v>
      </c>
    </row>
    <row r="104" spans="1:6" x14ac:dyDescent="0.2">
      <c r="A104" s="93" t="s">
        <v>874</v>
      </c>
      <c r="B104" s="93" t="s">
        <v>875</v>
      </c>
      <c r="C104" s="94" t="s">
        <v>937</v>
      </c>
      <c r="D104" s="95" t="s">
        <v>824</v>
      </c>
      <c r="E104" s="96">
        <v>22139.75</v>
      </c>
      <c r="F104" s="97" t="s">
        <v>877</v>
      </c>
    </row>
    <row r="105" spans="1:6" ht="24" x14ac:dyDescent="0.2">
      <c r="A105" s="93" t="s">
        <v>874</v>
      </c>
      <c r="B105" s="93" t="s">
        <v>875</v>
      </c>
      <c r="C105" s="94" t="s">
        <v>938</v>
      </c>
      <c r="D105" s="95" t="s">
        <v>824</v>
      </c>
      <c r="E105" s="96">
        <v>62932.232000000004</v>
      </c>
      <c r="F105" s="97" t="s">
        <v>877</v>
      </c>
    </row>
    <row r="106" spans="1:6" ht="24" x14ac:dyDescent="0.2">
      <c r="A106" s="93" t="s">
        <v>874</v>
      </c>
      <c r="B106" s="93" t="s">
        <v>875</v>
      </c>
      <c r="C106" s="94" t="s">
        <v>939</v>
      </c>
      <c r="D106" s="95" t="s">
        <v>824</v>
      </c>
      <c r="E106" s="96">
        <v>62932.232199999999</v>
      </c>
      <c r="F106" s="97" t="s">
        <v>877</v>
      </c>
    </row>
    <row r="107" spans="1:6" ht="24" x14ac:dyDescent="0.2">
      <c r="A107" s="93" t="s">
        <v>874</v>
      </c>
      <c r="B107" s="93" t="s">
        <v>875</v>
      </c>
      <c r="C107" s="94" t="s">
        <v>940</v>
      </c>
      <c r="D107" s="95" t="s">
        <v>824</v>
      </c>
      <c r="E107" s="96">
        <v>57230</v>
      </c>
      <c r="F107" s="97" t="s">
        <v>877</v>
      </c>
    </row>
    <row r="108" spans="1:6" x14ac:dyDescent="0.2">
      <c r="A108" s="93" t="s">
        <v>874</v>
      </c>
      <c r="B108" s="93" t="s">
        <v>875</v>
      </c>
      <c r="C108" s="94" t="s">
        <v>941</v>
      </c>
      <c r="D108" s="95" t="s">
        <v>824</v>
      </c>
      <c r="E108" s="96">
        <v>2549.9917</v>
      </c>
      <c r="F108" s="97" t="s">
        <v>877</v>
      </c>
    </row>
    <row r="109" spans="1:6" x14ac:dyDescent="0.2">
      <c r="A109" s="93" t="s">
        <v>874</v>
      </c>
      <c r="B109" s="93" t="s">
        <v>875</v>
      </c>
      <c r="C109" s="94" t="s">
        <v>942</v>
      </c>
      <c r="D109" s="95" t="s">
        <v>824</v>
      </c>
      <c r="E109" s="96">
        <v>13999.992</v>
      </c>
      <c r="F109" s="97" t="s">
        <v>877</v>
      </c>
    </row>
    <row r="110" spans="1:6" x14ac:dyDescent="0.2">
      <c r="A110" s="93" t="s">
        <v>874</v>
      </c>
      <c r="B110" s="93" t="s">
        <v>875</v>
      </c>
      <c r="C110" s="94" t="s">
        <v>943</v>
      </c>
      <c r="D110" s="95" t="s">
        <v>824</v>
      </c>
      <c r="E110" s="96">
        <v>19383.86</v>
      </c>
      <c r="F110" s="97" t="s">
        <v>877</v>
      </c>
    </row>
    <row r="111" spans="1:6" x14ac:dyDescent="0.2">
      <c r="A111" s="93" t="s">
        <v>874</v>
      </c>
      <c r="B111" s="93" t="s">
        <v>875</v>
      </c>
      <c r="C111" s="94" t="s">
        <v>944</v>
      </c>
      <c r="D111" s="95" t="s">
        <v>824</v>
      </c>
      <c r="E111" s="96">
        <v>250971.84</v>
      </c>
      <c r="F111" s="97" t="s">
        <v>877</v>
      </c>
    </row>
    <row r="112" spans="1:6" x14ac:dyDescent="0.2">
      <c r="A112" s="93" t="s">
        <v>874</v>
      </c>
      <c r="B112" s="93" t="s">
        <v>875</v>
      </c>
      <c r="C112" s="94" t="s">
        <v>945</v>
      </c>
      <c r="D112" s="95" t="s">
        <v>824</v>
      </c>
      <c r="E112" s="96">
        <v>257712</v>
      </c>
      <c r="F112" s="97" t="s">
        <v>877</v>
      </c>
    </row>
    <row r="113" spans="1:6" x14ac:dyDescent="0.2">
      <c r="A113" s="93" t="s">
        <v>874</v>
      </c>
      <c r="B113" s="93" t="s">
        <v>875</v>
      </c>
      <c r="C113" s="94" t="s">
        <v>946</v>
      </c>
      <c r="D113" s="95" t="s">
        <v>824</v>
      </c>
      <c r="E113" s="96">
        <v>3613.16</v>
      </c>
      <c r="F113" s="97" t="s">
        <v>877</v>
      </c>
    </row>
    <row r="114" spans="1:6" x14ac:dyDescent="0.2">
      <c r="A114" s="93" t="s">
        <v>874</v>
      </c>
      <c r="B114" s="93" t="s">
        <v>875</v>
      </c>
      <c r="C114" s="94" t="s">
        <v>947</v>
      </c>
      <c r="D114" s="95" t="s">
        <v>824</v>
      </c>
      <c r="E114" s="96">
        <v>34202.300000000003</v>
      </c>
      <c r="F114" s="97" t="s">
        <v>877</v>
      </c>
    </row>
    <row r="115" spans="1:6" x14ac:dyDescent="0.2">
      <c r="A115" s="93" t="s">
        <v>874</v>
      </c>
      <c r="B115" s="93" t="s">
        <v>875</v>
      </c>
      <c r="C115" s="94" t="s">
        <v>948</v>
      </c>
      <c r="D115" s="95" t="s">
        <v>824</v>
      </c>
      <c r="E115" s="96">
        <v>30336.03</v>
      </c>
      <c r="F115" s="97" t="s">
        <v>877</v>
      </c>
    </row>
    <row r="116" spans="1:6" x14ac:dyDescent="0.2">
      <c r="A116" s="93" t="s">
        <v>874</v>
      </c>
      <c r="B116" s="93" t="s">
        <v>875</v>
      </c>
      <c r="C116" s="94" t="s">
        <v>949</v>
      </c>
      <c r="D116" s="95" t="s">
        <v>824</v>
      </c>
      <c r="E116" s="96">
        <v>1250.8</v>
      </c>
      <c r="F116" s="97" t="s">
        <v>877</v>
      </c>
    </row>
    <row r="117" spans="1:6" x14ac:dyDescent="0.2">
      <c r="A117" s="93" t="s">
        <v>874</v>
      </c>
      <c r="B117" s="93" t="s">
        <v>875</v>
      </c>
      <c r="C117" s="94" t="s">
        <v>950</v>
      </c>
      <c r="D117" s="95" t="s">
        <v>824</v>
      </c>
      <c r="E117" s="96">
        <v>1250.8</v>
      </c>
      <c r="F117" s="97" t="s">
        <v>877</v>
      </c>
    </row>
    <row r="118" spans="1:6" x14ac:dyDescent="0.2">
      <c r="A118" s="93" t="s">
        <v>874</v>
      </c>
      <c r="B118" s="93" t="s">
        <v>875</v>
      </c>
      <c r="C118" s="94" t="s">
        <v>951</v>
      </c>
      <c r="D118" s="95" t="s">
        <v>824</v>
      </c>
      <c r="E118" s="96">
        <v>1250.8</v>
      </c>
      <c r="F118" s="97" t="s">
        <v>877</v>
      </c>
    </row>
    <row r="119" spans="1:6" x14ac:dyDescent="0.2">
      <c r="A119" s="93" t="s">
        <v>874</v>
      </c>
      <c r="B119" s="93" t="s">
        <v>875</v>
      </c>
      <c r="C119" s="94" t="s">
        <v>952</v>
      </c>
      <c r="D119" s="95" t="s">
        <v>824</v>
      </c>
      <c r="E119" s="96">
        <v>21240</v>
      </c>
      <c r="F119" s="97" t="s">
        <v>877</v>
      </c>
    </row>
    <row r="120" spans="1:6" x14ac:dyDescent="0.2">
      <c r="A120" s="93" t="s">
        <v>874</v>
      </c>
      <c r="B120" s="93" t="s">
        <v>875</v>
      </c>
      <c r="C120" s="94" t="s">
        <v>953</v>
      </c>
      <c r="D120" s="95" t="s">
        <v>824</v>
      </c>
      <c r="E120" s="96">
        <v>43960.9</v>
      </c>
      <c r="F120" s="97" t="s">
        <v>877</v>
      </c>
    </row>
    <row r="121" spans="1:6" x14ac:dyDescent="0.2">
      <c r="A121" s="93" t="s">
        <v>874</v>
      </c>
      <c r="B121" s="93" t="s">
        <v>875</v>
      </c>
      <c r="C121" s="94" t="s">
        <v>954</v>
      </c>
      <c r="D121" s="95" t="s">
        <v>824</v>
      </c>
      <c r="E121" s="96">
        <v>13749.996999999999</v>
      </c>
      <c r="F121" s="97" t="s">
        <v>877</v>
      </c>
    </row>
    <row r="122" spans="1:6" x14ac:dyDescent="0.2">
      <c r="A122" s="93" t="s">
        <v>874</v>
      </c>
      <c r="B122" s="93" t="s">
        <v>875</v>
      </c>
      <c r="C122" s="94" t="s">
        <v>955</v>
      </c>
      <c r="D122" s="95" t="s">
        <v>824</v>
      </c>
      <c r="E122" s="96">
        <v>13570</v>
      </c>
      <c r="F122" s="97" t="s">
        <v>877</v>
      </c>
    </row>
    <row r="123" spans="1:6" x14ac:dyDescent="0.2">
      <c r="A123" s="93" t="s">
        <v>874</v>
      </c>
      <c r="B123" s="93" t="s">
        <v>875</v>
      </c>
      <c r="C123" s="94" t="s">
        <v>956</v>
      </c>
      <c r="D123" s="95" t="s">
        <v>824</v>
      </c>
      <c r="E123" s="96">
        <v>4284.71</v>
      </c>
      <c r="F123" s="97" t="s">
        <v>877</v>
      </c>
    </row>
    <row r="124" spans="1:6" x14ac:dyDescent="0.2">
      <c r="A124" s="93" t="s">
        <v>874</v>
      </c>
      <c r="B124" s="93" t="s">
        <v>875</v>
      </c>
      <c r="C124" s="94" t="s">
        <v>957</v>
      </c>
      <c r="D124" s="95" t="s">
        <v>824</v>
      </c>
      <c r="E124" s="96">
        <v>5726.64</v>
      </c>
      <c r="F124" s="97" t="s">
        <v>877</v>
      </c>
    </row>
    <row r="125" spans="1:6" x14ac:dyDescent="0.2">
      <c r="A125" s="93" t="s">
        <v>874</v>
      </c>
      <c r="B125" s="93" t="s">
        <v>875</v>
      </c>
      <c r="C125" s="94" t="s">
        <v>958</v>
      </c>
      <c r="D125" s="95" t="s">
        <v>824</v>
      </c>
      <c r="E125" s="96">
        <v>20650</v>
      </c>
      <c r="F125" s="97" t="s">
        <v>877</v>
      </c>
    </row>
    <row r="126" spans="1:6" ht="12.95" customHeight="1" x14ac:dyDescent="0.2">
      <c r="A126" s="93" t="s">
        <v>874</v>
      </c>
      <c r="B126" s="93" t="s">
        <v>875</v>
      </c>
      <c r="C126" s="94" t="s">
        <v>959</v>
      </c>
      <c r="D126" s="95" t="s">
        <v>824</v>
      </c>
      <c r="E126" s="96">
        <v>575000.01</v>
      </c>
      <c r="F126" s="97" t="s">
        <v>877</v>
      </c>
    </row>
    <row r="127" spans="1:6" ht="24" x14ac:dyDescent="0.2">
      <c r="A127" s="93" t="s">
        <v>874</v>
      </c>
      <c r="B127" s="93" t="s">
        <v>875</v>
      </c>
      <c r="C127" s="94" t="s">
        <v>960</v>
      </c>
      <c r="D127" s="95" t="s">
        <v>824</v>
      </c>
      <c r="E127" s="96">
        <v>2542900</v>
      </c>
      <c r="F127" s="97" t="s">
        <v>877</v>
      </c>
    </row>
    <row r="128" spans="1:6" x14ac:dyDescent="0.2">
      <c r="A128" s="93" t="s">
        <v>874</v>
      </c>
      <c r="B128" s="93" t="s">
        <v>875</v>
      </c>
      <c r="C128" s="94" t="s">
        <v>961</v>
      </c>
      <c r="D128" s="95" t="s">
        <v>824</v>
      </c>
      <c r="E128" s="96">
        <v>172556.12</v>
      </c>
      <c r="F128" s="97" t="s">
        <v>877</v>
      </c>
    </row>
    <row r="129" spans="1:6" ht="24" x14ac:dyDescent="0.2">
      <c r="A129" s="93" t="s">
        <v>874</v>
      </c>
      <c r="B129" s="93" t="s">
        <v>875</v>
      </c>
      <c r="C129" s="94" t="s">
        <v>962</v>
      </c>
      <c r="D129" s="95" t="s">
        <v>824</v>
      </c>
      <c r="E129" s="96">
        <v>44250</v>
      </c>
      <c r="F129" s="97" t="s">
        <v>877</v>
      </c>
    </row>
    <row r="130" spans="1:6" x14ac:dyDescent="0.2">
      <c r="A130" s="93" t="s">
        <v>874</v>
      </c>
      <c r="B130" s="93" t="s">
        <v>875</v>
      </c>
      <c r="C130" s="94" t="s">
        <v>963</v>
      </c>
      <c r="D130" s="95" t="s">
        <v>824</v>
      </c>
      <c r="E130" s="96">
        <v>719492.56279999996</v>
      </c>
      <c r="F130" s="97" t="s">
        <v>877</v>
      </c>
    </row>
    <row r="131" spans="1:6" x14ac:dyDescent="0.2">
      <c r="A131" s="93" t="s">
        <v>874</v>
      </c>
      <c r="B131" s="93" t="s">
        <v>875</v>
      </c>
      <c r="C131" s="94" t="s">
        <v>964</v>
      </c>
      <c r="D131" s="95" t="s">
        <v>824</v>
      </c>
      <c r="E131" s="96">
        <v>816192.43</v>
      </c>
      <c r="F131" s="97" t="s">
        <v>877</v>
      </c>
    </row>
    <row r="132" spans="1:6" x14ac:dyDescent="0.2">
      <c r="A132" s="98" t="s">
        <v>965</v>
      </c>
      <c r="B132" s="98" t="s">
        <v>966</v>
      </c>
      <c r="C132" s="99" t="s">
        <v>967</v>
      </c>
      <c r="D132" s="100" t="s">
        <v>824</v>
      </c>
      <c r="E132" s="101">
        <v>36954.32</v>
      </c>
      <c r="F132" s="102" t="s">
        <v>968</v>
      </c>
    </row>
    <row r="133" spans="1:6" ht="14.1" customHeight="1" x14ac:dyDescent="0.2">
      <c r="A133" s="98" t="s">
        <v>965</v>
      </c>
      <c r="B133" s="98" t="s">
        <v>966</v>
      </c>
      <c r="C133" s="99" t="s">
        <v>969</v>
      </c>
      <c r="D133" s="100" t="s">
        <v>824</v>
      </c>
      <c r="E133" s="101">
        <v>3776</v>
      </c>
      <c r="F133" s="102" t="s">
        <v>968</v>
      </c>
    </row>
    <row r="134" spans="1:6" ht="15.95" customHeight="1" x14ac:dyDescent="0.2">
      <c r="A134" s="98" t="s">
        <v>965</v>
      </c>
      <c r="B134" s="98" t="s">
        <v>966</v>
      </c>
      <c r="C134" s="99" t="s">
        <v>970</v>
      </c>
      <c r="D134" s="100" t="s">
        <v>824</v>
      </c>
      <c r="E134" s="101">
        <v>12390</v>
      </c>
      <c r="F134" s="102" t="s">
        <v>968</v>
      </c>
    </row>
    <row r="135" spans="1:6" ht="15" customHeight="1" x14ac:dyDescent="0.2">
      <c r="A135" s="98" t="s">
        <v>965</v>
      </c>
      <c r="B135" s="98" t="s">
        <v>966</v>
      </c>
      <c r="C135" s="99" t="s">
        <v>971</v>
      </c>
      <c r="D135" s="100" t="s">
        <v>824</v>
      </c>
      <c r="E135" s="101">
        <v>6293.7049999999999</v>
      </c>
      <c r="F135" s="102" t="s">
        <v>968</v>
      </c>
    </row>
    <row r="136" spans="1:6" ht="14.1" customHeight="1" x14ac:dyDescent="0.2">
      <c r="A136" s="98" t="s">
        <v>965</v>
      </c>
      <c r="B136" s="98" t="s">
        <v>966</v>
      </c>
      <c r="C136" s="99" t="s">
        <v>972</v>
      </c>
      <c r="D136" s="100" t="s">
        <v>824</v>
      </c>
      <c r="E136" s="101">
        <v>27200</v>
      </c>
      <c r="F136" s="102" t="s">
        <v>968</v>
      </c>
    </row>
    <row r="137" spans="1:6" ht="24" x14ac:dyDescent="0.2">
      <c r="A137" s="103" t="s">
        <v>973</v>
      </c>
      <c r="B137" s="103" t="s">
        <v>974</v>
      </c>
      <c r="C137" s="104" t="s">
        <v>975</v>
      </c>
      <c r="D137" s="105" t="s">
        <v>824</v>
      </c>
      <c r="E137" s="106">
        <v>109504</v>
      </c>
      <c r="F137" s="107" t="s">
        <v>976</v>
      </c>
    </row>
    <row r="138" spans="1:6" ht="24" x14ac:dyDescent="0.2">
      <c r="A138" s="103" t="s">
        <v>973</v>
      </c>
      <c r="B138" s="103" t="s">
        <v>974</v>
      </c>
      <c r="C138" s="104" t="s">
        <v>977</v>
      </c>
      <c r="D138" s="105" t="s">
        <v>824</v>
      </c>
      <c r="E138" s="106">
        <v>5723</v>
      </c>
      <c r="F138" s="107" t="s">
        <v>976</v>
      </c>
    </row>
    <row r="139" spans="1:6" ht="24" x14ac:dyDescent="0.2">
      <c r="A139" s="68" t="s">
        <v>978</v>
      </c>
      <c r="B139" s="68" t="s">
        <v>979</v>
      </c>
      <c r="C139" s="69" t="s">
        <v>980</v>
      </c>
      <c r="D139" s="70" t="s">
        <v>824</v>
      </c>
      <c r="E139" s="71">
        <v>6200</v>
      </c>
      <c r="F139" s="108" t="s">
        <v>981</v>
      </c>
    </row>
    <row r="140" spans="1:6" ht="36" x14ac:dyDescent="0.2">
      <c r="A140" s="68" t="s">
        <v>978</v>
      </c>
      <c r="B140" s="68" t="s">
        <v>979</v>
      </c>
      <c r="C140" s="69" t="s">
        <v>982</v>
      </c>
      <c r="D140" s="70" t="s">
        <v>824</v>
      </c>
      <c r="E140" s="71">
        <v>86568.53</v>
      </c>
      <c r="F140" s="108" t="s">
        <v>981</v>
      </c>
    </row>
    <row r="141" spans="1:6" ht="36" x14ac:dyDescent="0.2">
      <c r="A141" s="68" t="s">
        <v>978</v>
      </c>
      <c r="B141" s="68" t="s">
        <v>979</v>
      </c>
      <c r="C141" s="69" t="s">
        <v>983</v>
      </c>
      <c r="D141" s="70" t="s">
        <v>824</v>
      </c>
      <c r="E141" s="71">
        <v>100917.38</v>
      </c>
      <c r="F141" s="108" t="s">
        <v>981</v>
      </c>
    </row>
    <row r="142" spans="1:6" ht="15.95" customHeight="1" x14ac:dyDescent="0.2">
      <c r="A142" s="109" t="s">
        <v>747</v>
      </c>
      <c r="B142" s="109" t="s">
        <v>984</v>
      </c>
      <c r="C142" s="110" t="s">
        <v>985</v>
      </c>
      <c r="D142" s="111" t="s">
        <v>824</v>
      </c>
      <c r="E142" s="112">
        <v>1000</v>
      </c>
      <c r="F142" s="113" t="s">
        <v>986</v>
      </c>
    </row>
    <row r="143" spans="1:6" x14ac:dyDescent="0.2">
      <c r="A143" s="109" t="s">
        <v>747</v>
      </c>
      <c r="B143" s="109" t="s">
        <v>984</v>
      </c>
      <c r="C143" s="110" t="s">
        <v>987</v>
      </c>
      <c r="D143" s="111" t="s">
        <v>824</v>
      </c>
      <c r="E143" s="112">
        <v>200</v>
      </c>
      <c r="F143" s="113" t="s">
        <v>986</v>
      </c>
    </row>
    <row r="144" spans="1:6" ht="18" customHeight="1" x14ac:dyDescent="0.2">
      <c r="A144" s="109" t="s">
        <v>747</v>
      </c>
      <c r="B144" s="109" t="s">
        <v>984</v>
      </c>
      <c r="C144" s="110" t="s">
        <v>988</v>
      </c>
      <c r="D144" s="111" t="s">
        <v>824</v>
      </c>
      <c r="E144" s="112">
        <v>500</v>
      </c>
      <c r="F144" s="113" t="s">
        <v>986</v>
      </c>
    </row>
    <row r="145" spans="1:6" ht="17.25" customHeight="1" x14ac:dyDescent="0.2">
      <c r="A145" s="109" t="s">
        <v>747</v>
      </c>
      <c r="B145" s="109" t="s">
        <v>984</v>
      </c>
      <c r="C145" s="110" t="s">
        <v>989</v>
      </c>
      <c r="D145" s="111" t="s">
        <v>990</v>
      </c>
      <c r="E145" s="112">
        <v>197</v>
      </c>
      <c r="F145" s="114" t="s">
        <v>991</v>
      </c>
    </row>
    <row r="146" spans="1:6" x14ac:dyDescent="0.2">
      <c r="A146" s="109" t="s">
        <v>747</v>
      </c>
      <c r="B146" s="109" t="s">
        <v>984</v>
      </c>
      <c r="C146" s="110" t="s">
        <v>992</v>
      </c>
      <c r="D146" s="111" t="s">
        <v>990</v>
      </c>
      <c r="E146" s="112">
        <v>181</v>
      </c>
      <c r="F146" s="114" t="s">
        <v>991</v>
      </c>
    </row>
    <row r="147" spans="1:6" x14ac:dyDescent="0.2">
      <c r="A147" s="109" t="s">
        <v>747</v>
      </c>
      <c r="B147" s="109" t="s">
        <v>984</v>
      </c>
      <c r="C147" s="110" t="s">
        <v>993</v>
      </c>
      <c r="D147" s="111" t="s">
        <v>990</v>
      </c>
      <c r="E147" s="112">
        <v>251</v>
      </c>
      <c r="F147" s="113" t="s">
        <v>991</v>
      </c>
    </row>
    <row r="148" spans="1:6" x14ac:dyDescent="0.2">
      <c r="A148" s="109" t="s">
        <v>747</v>
      </c>
      <c r="B148" s="109" t="s">
        <v>984</v>
      </c>
      <c r="C148" s="110" t="s">
        <v>994</v>
      </c>
      <c r="D148" s="111" t="s">
        <v>990</v>
      </c>
      <c r="E148" s="112">
        <v>230</v>
      </c>
      <c r="F148" s="114" t="s">
        <v>991</v>
      </c>
    </row>
    <row r="149" spans="1:6" x14ac:dyDescent="0.2">
      <c r="A149" s="109" t="s">
        <v>747</v>
      </c>
      <c r="B149" s="109" t="s">
        <v>984</v>
      </c>
      <c r="C149" s="110" t="s">
        <v>995</v>
      </c>
      <c r="D149" s="111" t="s">
        <v>990</v>
      </c>
      <c r="E149" s="112">
        <v>110</v>
      </c>
      <c r="F149" s="113" t="s">
        <v>991</v>
      </c>
    </row>
    <row r="150" spans="1:6" x14ac:dyDescent="0.2">
      <c r="A150" s="68" t="s">
        <v>739</v>
      </c>
      <c r="B150" s="68" t="s">
        <v>996</v>
      </c>
      <c r="C150" s="69" t="s">
        <v>997</v>
      </c>
      <c r="D150" s="70" t="s">
        <v>998</v>
      </c>
      <c r="E150" s="71">
        <v>28.32</v>
      </c>
      <c r="F150" s="108" t="s">
        <v>999</v>
      </c>
    </row>
    <row r="151" spans="1:6" ht="24" x14ac:dyDescent="0.2">
      <c r="A151" s="68" t="s">
        <v>739</v>
      </c>
      <c r="B151" s="68" t="s">
        <v>996</v>
      </c>
      <c r="C151" s="69" t="s">
        <v>1000</v>
      </c>
      <c r="D151" s="70" t="s">
        <v>824</v>
      </c>
      <c r="E151" s="71">
        <v>8500</v>
      </c>
      <c r="F151" s="108" t="s">
        <v>999</v>
      </c>
    </row>
    <row r="152" spans="1:6" x14ac:dyDescent="0.2">
      <c r="A152" s="68" t="s">
        <v>739</v>
      </c>
      <c r="B152" s="68" t="s">
        <v>996</v>
      </c>
      <c r="C152" s="69" t="s">
        <v>1001</v>
      </c>
      <c r="D152" s="70" t="s">
        <v>824</v>
      </c>
      <c r="E152" s="71">
        <v>81.171999999999997</v>
      </c>
      <c r="F152" s="108" t="s">
        <v>999</v>
      </c>
    </row>
    <row r="153" spans="1:6" x14ac:dyDescent="0.2">
      <c r="A153" s="68" t="s">
        <v>739</v>
      </c>
      <c r="B153" s="68" t="s">
        <v>996</v>
      </c>
      <c r="C153" s="69" t="s">
        <v>1002</v>
      </c>
      <c r="D153" s="70" t="s">
        <v>824</v>
      </c>
      <c r="E153" s="71">
        <v>103.3567</v>
      </c>
      <c r="F153" s="108" t="s">
        <v>999</v>
      </c>
    </row>
    <row r="154" spans="1:6" x14ac:dyDescent="0.2">
      <c r="A154" s="68" t="s">
        <v>739</v>
      </c>
      <c r="B154" s="68" t="s">
        <v>996</v>
      </c>
      <c r="C154" s="69" t="s">
        <v>1003</v>
      </c>
      <c r="D154" s="70" t="s">
        <v>824</v>
      </c>
      <c r="E154" s="71">
        <v>20.059999999999999</v>
      </c>
      <c r="F154" s="108" t="s">
        <v>999</v>
      </c>
    </row>
    <row r="155" spans="1:6" ht="12.95" customHeight="1" x14ac:dyDescent="0.2">
      <c r="A155" s="68" t="s">
        <v>739</v>
      </c>
      <c r="B155" s="68" t="s">
        <v>996</v>
      </c>
      <c r="C155" s="69" t="s">
        <v>1004</v>
      </c>
      <c r="D155" s="70" t="s">
        <v>824</v>
      </c>
      <c r="E155" s="71">
        <v>208.86</v>
      </c>
      <c r="F155" s="108" t="s">
        <v>999</v>
      </c>
    </row>
    <row r="156" spans="1:6" ht="15" customHeight="1" x14ac:dyDescent="0.2">
      <c r="A156" s="68" t="s">
        <v>739</v>
      </c>
      <c r="B156" s="68" t="s">
        <v>996</v>
      </c>
      <c r="C156" s="69" t="s">
        <v>1005</v>
      </c>
      <c r="D156" s="70" t="s">
        <v>824</v>
      </c>
      <c r="E156" s="71">
        <v>206.73500000000001</v>
      </c>
      <c r="F156" s="108" t="s">
        <v>999</v>
      </c>
    </row>
    <row r="157" spans="1:6" ht="15" customHeight="1" x14ac:dyDescent="0.2">
      <c r="A157" s="68" t="s">
        <v>739</v>
      </c>
      <c r="B157" s="68" t="s">
        <v>996</v>
      </c>
      <c r="C157" s="69" t="s">
        <v>1006</v>
      </c>
      <c r="D157" s="70" t="s">
        <v>824</v>
      </c>
      <c r="E157" s="71">
        <v>43.293999999999997</v>
      </c>
      <c r="F157" s="108" t="s">
        <v>999</v>
      </c>
    </row>
    <row r="158" spans="1:6" ht="15" customHeight="1" x14ac:dyDescent="0.2">
      <c r="A158" s="68" t="s">
        <v>739</v>
      </c>
      <c r="B158" s="68" t="s">
        <v>996</v>
      </c>
      <c r="C158" s="69" t="s">
        <v>1007</v>
      </c>
      <c r="D158" s="70" t="s">
        <v>824</v>
      </c>
      <c r="E158" s="71">
        <v>5.9</v>
      </c>
      <c r="F158" s="108" t="s">
        <v>999</v>
      </c>
    </row>
    <row r="159" spans="1:6" ht="15" customHeight="1" x14ac:dyDescent="0.2">
      <c r="A159" s="68" t="s">
        <v>739</v>
      </c>
      <c r="B159" s="68" t="s">
        <v>996</v>
      </c>
      <c r="C159" s="69" t="s">
        <v>1008</v>
      </c>
      <c r="D159" s="70" t="s">
        <v>824</v>
      </c>
      <c r="E159" s="71">
        <v>944</v>
      </c>
      <c r="F159" s="108" t="s">
        <v>999</v>
      </c>
    </row>
    <row r="160" spans="1:6" ht="15" customHeight="1" x14ac:dyDescent="0.2">
      <c r="A160" s="68" t="s">
        <v>739</v>
      </c>
      <c r="B160" s="68" t="s">
        <v>996</v>
      </c>
      <c r="C160" s="69" t="s">
        <v>1009</v>
      </c>
      <c r="D160" s="70" t="s">
        <v>824</v>
      </c>
      <c r="E160" s="71">
        <v>571.12</v>
      </c>
      <c r="F160" s="108" t="s">
        <v>999</v>
      </c>
    </row>
    <row r="161" spans="1:6" ht="15" customHeight="1" x14ac:dyDescent="0.2">
      <c r="A161" s="68" t="s">
        <v>739</v>
      </c>
      <c r="B161" s="68" t="s">
        <v>996</v>
      </c>
      <c r="C161" s="69" t="s">
        <v>1010</v>
      </c>
      <c r="D161" s="70" t="s">
        <v>824</v>
      </c>
      <c r="E161" s="71">
        <v>619.5</v>
      </c>
      <c r="F161" s="108" t="s">
        <v>999</v>
      </c>
    </row>
    <row r="162" spans="1:6" ht="15" customHeight="1" x14ac:dyDescent="0.2">
      <c r="A162" s="68" t="s">
        <v>739</v>
      </c>
      <c r="B162" s="68" t="s">
        <v>996</v>
      </c>
      <c r="C162" s="69" t="s">
        <v>1011</v>
      </c>
      <c r="D162" s="70" t="s">
        <v>824</v>
      </c>
      <c r="E162" s="71">
        <v>100.3</v>
      </c>
      <c r="F162" s="108" t="s">
        <v>999</v>
      </c>
    </row>
    <row r="163" spans="1:6" ht="14.1" customHeight="1" x14ac:dyDescent="0.2">
      <c r="A163" s="68" t="s">
        <v>739</v>
      </c>
      <c r="B163" s="68" t="s">
        <v>996</v>
      </c>
      <c r="C163" s="69" t="s">
        <v>1012</v>
      </c>
      <c r="D163" s="70" t="s">
        <v>824</v>
      </c>
      <c r="E163" s="71">
        <v>33.630000000000003</v>
      </c>
      <c r="F163" s="108" t="s">
        <v>999</v>
      </c>
    </row>
    <row r="164" spans="1:6" x14ac:dyDescent="0.2">
      <c r="A164" s="68" t="s">
        <v>739</v>
      </c>
      <c r="B164" s="68" t="s">
        <v>996</v>
      </c>
      <c r="C164" s="69" t="s">
        <v>1013</v>
      </c>
      <c r="D164" s="70" t="s">
        <v>824</v>
      </c>
      <c r="E164" s="71">
        <v>44.25</v>
      </c>
      <c r="F164" s="108" t="s">
        <v>999</v>
      </c>
    </row>
    <row r="165" spans="1:6" x14ac:dyDescent="0.2">
      <c r="A165" s="68" t="s">
        <v>739</v>
      </c>
      <c r="B165" s="68" t="s">
        <v>996</v>
      </c>
      <c r="C165" s="69" t="s">
        <v>1014</v>
      </c>
      <c r="D165" s="70" t="s">
        <v>824</v>
      </c>
      <c r="E165" s="71">
        <v>855.5</v>
      </c>
      <c r="F165" s="108" t="s">
        <v>999</v>
      </c>
    </row>
    <row r="166" spans="1:6" x14ac:dyDescent="0.2">
      <c r="A166" s="68" t="s">
        <v>739</v>
      </c>
      <c r="B166" s="68" t="s">
        <v>996</v>
      </c>
      <c r="C166" s="69" t="s">
        <v>1015</v>
      </c>
      <c r="D166" s="70" t="s">
        <v>824</v>
      </c>
      <c r="E166" s="71">
        <v>60.2273</v>
      </c>
      <c r="F166" s="108" t="s">
        <v>999</v>
      </c>
    </row>
    <row r="167" spans="1:6" x14ac:dyDescent="0.2">
      <c r="A167" s="68" t="s">
        <v>739</v>
      </c>
      <c r="B167" s="68" t="s">
        <v>996</v>
      </c>
      <c r="C167" s="69" t="s">
        <v>1016</v>
      </c>
      <c r="D167" s="70" t="s">
        <v>824</v>
      </c>
      <c r="E167" s="71">
        <v>102.8133</v>
      </c>
      <c r="F167" s="108" t="s">
        <v>999</v>
      </c>
    </row>
    <row r="168" spans="1:6" x14ac:dyDescent="0.2">
      <c r="A168" s="68" t="s">
        <v>739</v>
      </c>
      <c r="B168" s="68" t="s">
        <v>996</v>
      </c>
      <c r="C168" s="69" t="s">
        <v>1017</v>
      </c>
      <c r="D168" s="70" t="s">
        <v>824</v>
      </c>
      <c r="E168" s="71">
        <v>3030.43</v>
      </c>
      <c r="F168" s="108" t="s">
        <v>999</v>
      </c>
    </row>
    <row r="169" spans="1:6" x14ac:dyDescent="0.2">
      <c r="A169" s="68" t="s">
        <v>739</v>
      </c>
      <c r="B169" s="68" t="s">
        <v>996</v>
      </c>
      <c r="C169" s="69" t="s">
        <v>1018</v>
      </c>
      <c r="D169" s="70" t="s">
        <v>824</v>
      </c>
      <c r="E169" s="71">
        <v>858.45</v>
      </c>
      <c r="F169" s="108" t="s">
        <v>999</v>
      </c>
    </row>
    <row r="170" spans="1:6" x14ac:dyDescent="0.2">
      <c r="A170" s="68" t="s">
        <v>739</v>
      </c>
      <c r="B170" s="68" t="s">
        <v>996</v>
      </c>
      <c r="C170" s="69" t="s">
        <v>1019</v>
      </c>
      <c r="D170" s="70" t="s">
        <v>824</v>
      </c>
      <c r="E170" s="71">
        <v>206.72329999999999</v>
      </c>
      <c r="F170" s="108" t="s">
        <v>999</v>
      </c>
    </row>
    <row r="171" spans="1:6" ht="15.95" customHeight="1" x14ac:dyDescent="0.2">
      <c r="A171" s="68" t="s">
        <v>739</v>
      </c>
      <c r="B171" s="68" t="s">
        <v>996</v>
      </c>
      <c r="C171" s="69" t="s">
        <v>1020</v>
      </c>
      <c r="D171" s="70" t="s">
        <v>824</v>
      </c>
      <c r="E171" s="71">
        <v>4425</v>
      </c>
      <c r="F171" s="108" t="s">
        <v>999</v>
      </c>
    </row>
    <row r="172" spans="1:6" ht="24" x14ac:dyDescent="0.2">
      <c r="A172" s="68" t="s">
        <v>739</v>
      </c>
      <c r="B172" s="68" t="s">
        <v>996</v>
      </c>
      <c r="C172" s="69" t="s">
        <v>1021</v>
      </c>
      <c r="D172" s="70" t="s">
        <v>824</v>
      </c>
      <c r="E172" s="71">
        <v>13500.0026</v>
      </c>
      <c r="F172" s="108" t="s">
        <v>999</v>
      </c>
    </row>
    <row r="173" spans="1:6" ht="20.25" customHeight="1" x14ac:dyDescent="0.2">
      <c r="A173" s="68" t="s">
        <v>739</v>
      </c>
      <c r="B173" s="68" t="s">
        <v>996</v>
      </c>
      <c r="C173" s="69" t="s">
        <v>1022</v>
      </c>
      <c r="D173" s="70" t="s">
        <v>824</v>
      </c>
      <c r="E173" s="71">
        <v>1416</v>
      </c>
      <c r="F173" s="108" t="s">
        <v>999</v>
      </c>
    </row>
    <row r="174" spans="1:6" ht="21" customHeight="1" x14ac:dyDescent="0.2">
      <c r="A174" s="68" t="s">
        <v>739</v>
      </c>
      <c r="B174" s="68" t="s">
        <v>996</v>
      </c>
      <c r="C174" s="69" t="s">
        <v>1023</v>
      </c>
      <c r="D174" s="70" t="s">
        <v>824</v>
      </c>
      <c r="E174" s="71">
        <v>3.54</v>
      </c>
      <c r="F174" s="115" t="s">
        <v>999</v>
      </c>
    </row>
    <row r="175" spans="1:6" ht="18" customHeight="1" x14ac:dyDescent="0.2">
      <c r="A175" s="68" t="s">
        <v>739</v>
      </c>
      <c r="B175" s="68" t="s">
        <v>996</v>
      </c>
      <c r="C175" s="69" t="s">
        <v>1024</v>
      </c>
      <c r="D175" s="70" t="s">
        <v>824</v>
      </c>
      <c r="E175" s="71">
        <v>73.16</v>
      </c>
      <c r="F175" s="108" t="s">
        <v>999</v>
      </c>
    </row>
    <row r="176" spans="1:6" ht="20.25" customHeight="1" x14ac:dyDescent="0.2">
      <c r="A176" s="68" t="s">
        <v>739</v>
      </c>
      <c r="B176" s="68" t="s">
        <v>996</v>
      </c>
      <c r="C176" s="69" t="s">
        <v>1025</v>
      </c>
      <c r="D176" s="70" t="s">
        <v>824</v>
      </c>
      <c r="E176" s="71">
        <v>548.26499999999999</v>
      </c>
      <c r="F176" s="108" t="s">
        <v>999</v>
      </c>
    </row>
    <row r="177" spans="1:6" ht="25.5" customHeight="1" x14ac:dyDescent="0.2">
      <c r="A177" s="68" t="s">
        <v>739</v>
      </c>
      <c r="B177" s="68" t="s">
        <v>996</v>
      </c>
      <c r="C177" s="69" t="s">
        <v>1026</v>
      </c>
      <c r="D177" s="70" t="s">
        <v>824</v>
      </c>
      <c r="E177" s="71">
        <v>526.32500000000005</v>
      </c>
      <c r="F177" s="108" t="s">
        <v>999</v>
      </c>
    </row>
    <row r="178" spans="1:6" ht="19.5" customHeight="1" x14ac:dyDescent="0.2">
      <c r="A178" s="68" t="s">
        <v>739</v>
      </c>
      <c r="B178" s="68" t="s">
        <v>996</v>
      </c>
      <c r="C178" s="69" t="s">
        <v>1027</v>
      </c>
      <c r="D178" s="70" t="s">
        <v>824</v>
      </c>
      <c r="E178" s="71">
        <v>3.54</v>
      </c>
      <c r="F178" s="115" t="s">
        <v>999</v>
      </c>
    </row>
    <row r="179" spans="1:6" ht="27.75" customHeight="1" x14ac:dyDescent="0.2">
      <c r="A179" s="68" t="s">
        <v>739</v>
      </c>
      <c r="B179" s="68" t="s">
        <v>996</v>
      </c>
      <c r="C179" s="69" t="s">
        <v>1028</v>
      </c>
      <c r="D179" s="70" t="s">
        <v>824</v>
      </c>
      <c r="E179" s="71">
        <v>265.5</v>
      </c>
      <c r="F179" s="108" t="s">
        <v>999</v>
      </c>
    </row>
    <row r="180" spans="1:6" ht="21.75" customHeight="1" x14ac:dyDescent="0.2">
      <c r="A180" s="116" t="s">
        <v>635</v>
      </c>
      <c r="B180" s="116" t="s">
        <v>1029</v>
      </c>
      <c r="C180" s="117" t="s">
        <v>1030</v>
      </c>
      <c r="D180" s="118" t="s">
        <v>824</v>
      </c>
      <c r="E180" s="119">
        <v>1.9823999999999999</v>
      </c>
      <c r="F180" s="120" t="s">
        <v>1031</v>
      </c>
    </row>
    <row r="181" spans="1:6" ht="22.5" customHeight="1" x14ac:dyDescent="0.2">
      <c r="A181" s="68" t="s">
        <v>725</v>
      </c>
      <c r="B181" s="68" t="s">
        <v>1032</v>
      </c>
      <c r="C181" s="69" t="s">
        <v>1033</v>
      </c>
      <c r="D181" s="70" t="s">
        <v>824</v>
      </c>
      <c r="E181" s="71">
        <v>7773.84</v>
      </c>
      <c r="F181" s="108" t="s">
        <v>1034</v>
      </c>
    </row>
    <row r="182" spans="1:6" ht="24" x14ac:dyDescent="0.2">
      <c r="A182" s="68" t="s">
        <v>725</v>
      </c>
      <c r="B182" s="68" t="s">
        <v>1032</v>
      </c>
      <c r="C182" s="69" t="s">
        <v>1035</v>
      </c>
      <c r="D182" s="70" t="s">
        <v>824</v>
      </c>
      <c r="E182" s="71">
        <v>9343.24</v>
      </c>
      <c r="F182" s="108" t="s">
        <v>1034</v>
      </c>
    </row>
    <row r="183" spans="1:6" ht="23.25" customHeight="1" x14ac:dyDescent="0.2">
      <c r="A183" s="68" t="s">
        <v>725</v>
      </c>
      <c r="B183" s="68" t="s">
        <v>1032</v>
      </c>
      <c r="C183" s="69" t="s">
        <v>1036</v>
      </c>
      <c r="D183" s="70" t="s">
        <v>824</v>
      </c>
      <c r="E183" s="71">
        <v>10915</v>
      </c>
      <c r="F183" s="108" t="s">
        <v>1034</v>
      </c>
    </row>
    <row r="184" spans="1:6" ht="20.25" customHeight="1" x14ac:dyDescent="0.2">
      <c r="A184" s="68" t="s">
        <v>725</v>
      </c>
      <c r="B184" s="68" t="s">
        <v>1032</v>
      </c>
      <c r="C184" s="69" t="s">
        <v>1037</v>
      </c>
      <c r="D184" s="70" t="s">
        <v>824</v>
      </c>
      <c r="E184" s="71">
        <v>3923.5</v>
      </c>
      <c r="F184" s="108" t="s">
        <v>1034</v>
      </c>
    </row>
    <row r="185" spans="1:6" ht="14.1" customHeight="1" x14ac:dyDescent="0.2">
      <c r="A185" s="68" t="s">
        <v>725</v>
      </c>
      <c r="B185" s="68" t="s">
        <v>1032</v>
      </c>
      <c r="C185" s="69" t="s">
        <v>1038</v>
      </c>
      <c r="D185" s="70" t="s">
        <v>824</v>
      </c>
      <c r="E185" s="71">
        <v>4543</v>
      </c>
      <c r="F185" s="108" t="s">
        <v>1034</v>
      </c>
    </row>
    <row r="186" spans="1:6" ht="17.100000000000001" customHeight="1" x14ac:dyDescent="0.2">
      <c r="A186" s="68" t="s">
        <v>725</v>
      </c>
      <c r="B186" s="68" t="s">
        <v>1032</v>
      </c>
      <c r="C186" s="69" t="s">
        <v>1039</v>
      </c>
      <c r="D186" s="70" t="s">
        <v>824</v>
      </c>
      <c r="E186" s="71">
        <v>9204</v>
      </c>
      <c r="F186" s="108" t="s">
        <v>1034</v>
      </c>
    </row>
    <row r="187" spans="1:6" ht="15.95" customHeight="1" x14ac:dyDescent="0.2">
      <c r="A187" s="68" t="s">
        <v>725</v>
      </c>
      <c r="B187" s="68" t="s">
        <v>1032</v>
      </c>
      <c r="C187" s="69" t="s">
        <v>1040</v>
      </c>
      <c r="D187" s="70" t="s">
        <v>824</v>
      </c>
      <c r="E187" s="71">
        <v>1239</v>
      </c>
      <c r="F187" s="108" t="s">
        <v>1034</v>
      </c>
    </row>
    <row r="188" spans="1:6" ht="15.95" customHeight="1" x14ac:dyDescent="0.2">
      <c r="A188" s="68" t="s">
        <v>725</v>
      </c>
      <c r="B188" s="68" t="s">
        <v>1032</v>
      </c>
      <c r="C188" s="69" t="s">
        <v>1041</v>
      </c>
      <c r="D188" s="70" t="s">
        <v>824</v>
      </c>
      <c r="E188" s="71">
        <v>1239</v>
      </c>
      <c r="F188" s="108" t="s">
        <v>1034</v>
      </c>
    </row>
    <row r="189" spans="1:6" ht="32.25" customHeight="1" x14ac:dyDescent="0.2">
      <c r="A189" s="121" t="s">
        <v>674</v>
      </c>
      <c r="B189" s="121" t="s">
        <v>1042</v>
      </c>
      <c r="C189" s="121" t="s">
        <v>1043</v>
      </c>
      <c r="D189" s="122" t="s">
        <v>824</v>
      </c>
      <c r="E189" s="123">
        <v>54999.99</v>
      </c>
      <c r="F189" s="124" t="s">
        <v>1044</v>
      </c>
    </row>
    <row r="190" spans="1:6" ht="30.75" customHeight="1" x14ac:dyDescent="0.2">
      <c r="A190" s="121" t="s">
        <v>674</v>
      </c>
      <c r="B190" s="121" t="s">
        <v>1042</v>
      </c>
      <c r="C190" s="121" t="s">
        <v>1045</v>
      </c>
      <c r="D190" s="122" t="s">
        <v>824</v>
      </c>
      <c r="E190" s="123">
        <v>17023.8</v>
      </c>
      <c r="F190" s="124" t="s">
        <v>1044</v>
      </c>
    </row>
    <row r="191" spans="1:6" ht="25.5" customHeight="1" x14ac:dyDescent="0.2">
      <c r="A191" s="125" t="s">
        <v>1046</v>
      </c>
      <c r="B191" s="121" t="s">
        <v>1042</v>
      </c>
      <c r="C191" s="126" t="s">
        <v>1047</v>
      </c>
      <c r="D191" s="127" t="s">
        <v>824</v>
      </c>
      <c r="E191" s="128">
        <v>4130</v>
      </c>
      <c r="F191" s="129" t="s">
        <v>1048</v>
      </c>
    </row>
    <row r="192" spans="1:6" ht="15.95" customHeight="1" x14ac:dyDescent="0.2">
      <c r="A192" s="125" t="s">
        <v>1046</v>
      </c>
      <c r="B192" s="121" t="s">
        <v>1042</v>
      </c>
      <c r="C192" s="126" t="s">
        <v>1049</v>
      </c>
      <c r="D192" s="127" t="s">
        <v>824</v>
      </c>
      <c r="E192" s="128">
        <v>16048</v>
      </c>
      <c r="F192" s="129" t="s">
        <v>1048</v>
      </c>
    </row>
    <row r="193" spans="1:6" ht="27.75" customHeight="1" x14ac:dyDescent="0.2">
      <c r="A193" s="125" t="s">
        <v>1046</v>
      </c>
      <c r="B193" s="121" t="s">
        <v>1042</v>
      </c>
      <c r="C193" s="126" t="s">
        <v>1050</v>
      </c>
      <c r="D193" s="130" t="s">
        <v>824</v>
      </c>
      <c r="E193" s="128">
        <v>24502.7</v>
      </c>
      <c r="F193" s="129" t="s">
        <v>1048</v>
      </c>
    </row>
    <row r="194" spans="1:6" ht="34.5" customHeight="1" x14ac:dyDescent="0.2">
      <c r="A194" s="121" t="s">
        <v>1051</v>
      </c>
      <c r="B194" s="121" t="s">
        <v>1042</v>
      </c>
      <c r="C194" s="121" t="s">
        <v>1052</v>
      </c>
      <c r="D194" s="122" t="s">
        <v>824</v>
      </c>
      <c r="E194" s="123">
        <v>715000</v>
      </c>
      <c r="F194" s="124" t="s">
        <v>1053</v>
      </c>
    </row>
    <row r="195" spans="1:6" ht="23.25" customHeight="1" x14ac:dyDescent="0.2">
      <c r="A195" s="121" t="s">
        <v>1054</v>
      </c>
      <c r="B195" s="121" t="s">
        <v>1042</v>
      </c>
      <c r="C195" s="121" t="s">
        <v>1055</v>
      </c>
      <c r="D195" s="122" t="s">
        <v>824</v>
      </c>
      <c r="E195" s="123">
        <v>60742.81</v>
      </c>
      <c r="F195" s="124" t="s">
        <v>1044</v>
      </c>
    </row>
    <row r="196" spans="1:6" ht="25.5" customHeight="1" x14ac:dyDescent="0.2">
      <c r="A196" s="93" t="s">
        <v>1054</v>
      </c>
      <c r="B196" s="121" t="s">
        <v>1042</v>
      </c>
      <c r="C196" s="121" t="s">
        <v>1056</v>
      </c>
      <c r="D196" s="122" t="s">
        <v>824</v>
      </c>
      <c r="E196" s="123">
        <v>30385</v>
      </c>
      <c r="F196" s="124" t="s">
        <v>1044</v>
      </c>
    </row>
    <row r="197" spans="1:6" ht="24" x14ac:dyDescent="0.2">
      <c r="A197" s="121" t="s">
        <v>1054</v>
      </c>
      <c r="B197" s="121" t="s">
        <v>1042</v>
      </c>
      <c r="C197" s="121" t="s">
        <v>1057</v>
      </c>
      <c r="D197" s="122" t="s">
        <v>824</v>
      </c>
      <c r="E197" s="123">
        <v>79818.740000000005</v>
      </c>
      <c r="F197" s="124" t="s">
        <v>1044</v>
      </c>
    </row>
    <row r="198" spans="1:6" ht="24" x14ac:dyDescent="0.2">
      <c r="A198" s="93" t="s">
        <v>1054</v>
      </c>
      <c r="B198" s="121" t="s">
        <v>1042</v>
      </c>
      <c r="C198" s="121" t="s">
        <v>1058</v>
      </c>
      <c r="D198" s="122" t="s">
        <v>824</v>
      </c>
      <c r="E198" s="123">
        <v>4500</v>
      </c>
      <c r="F198" s="124" t="s">
        <v>1059</v>
      </c>
    </row>
    <row r="199" spans="1:6" ht="24" x14ac:dyDescent="0.2">
      <c r="A199" s="93" t="s">
        <v>1054</v>
      </c>
      <c r="B199" s="121" t="s">
        <v>1042</v>
      </c>
      <c r="C199" s="94" t="s">
        <v>1060</v>
      </c>
      <c r="D199" s="95" t="s">
        <v>824</v>
      </c>
      <c r="E199" s="96">
        <v>44840</v>
      </c>
      <c r="F199" s="97" t="s">
        <v>1061</v>
      </c>
    </row>
    <row r="200" spans="1:6" ht="14.1" customHeight="1" x14ac:dyDescent="0.2">
      <c r="A200" s="121" t="s">
        <v>1054</v>
      </c>
      <c r="B200" s="121" t="s">
        <v>1042</v>
      </c>
      <c r="C200" s="121" t="s">
        <v>1062</v>
      </c>
      <c r="D200" s="122" t="s">
        <v>824</v>
      </c>
      <c r="E200" s="123">
        <v>8850</v>
      </c>
      <c r="F200" s="124" t="s">
        <v>1044</v>
      </c>
    </row>
    <row r="201" spans="1:6" ht="14.1" customHeight="1" x14ac:dyDescent="0.2">
      <c r="A201" s="93" t="s">
        <v>1063</v>
      </c>
      <c r="B201" s="121" t="s">
        <v>1042</v>
      </c>
      <c r="C201" s="131" t="s">
        <v>1064</v>
      </c>
      <c r="D201" s="132" t="s">
        <v>824</v>
      </c>
      <c r="E201" s="133">
        <v>45459.5</v>
      </c>
      <c r="F201" s="134" t="s">
        <v>1065</v>
      </c>
    </row>
    <row r="202" spans="1:6" ht="15.95" customHeight="1" x14ac:dyDescent="0.2">
      <c r="A202" s="93" t="s">
        <v>1063</v>
      </c>
      <c r="B202" s="121" t="s">
        <v>1042</v>
      </c>
      <c r="C202" s="131" t="s">
        <v>1066</v>
      </c>
      <c r="D202" s="132" t="s">
        <v>824</v>
      </c>
      <c r="E202" s="133">
        <v>7500</v>
      </c>
      <c r="F202" s="134" t="s">
        <v>1067</v>
      </c>
    </row>
    <row r="203" spans="1:6" ht="15" customHeight="1" x14ac:dyDescent="0.2">
      <c r="A203" s="135" t="s">
        <v>759</v>
      </c>
      <c r="B203" s="135" t="s">
        <v>1068</v>
      </c>
      <c r="C203" s="136" t="s">
        <v>1069</v>
      </c>
      <c r="D203" s="137" t="s">
        <v>824</v>
      </c>
      <c r="E203" s="138">
        <v>68.44</v>
      </c>
      <c r="F203" s="139" t="s">
        <v>1070</v>
      </c>
    </row>
    <row r="204" spans="1:6" ht="15" customHeight="1" x14ac:dyDescent="0.2">
      <c r="A204" s="135" t="s">
        <v>759</v>
      </c>
      <c r="B204" s="135" t="s">
        <v>1068</v>
      </c>
      <c r="C204" s="136" t="s">
        <v>1071</v>
      </c>
      <c r="D204" s="137" t="s">
        <v>824</v>
      </c>
      <c r="E204" s="138">
        <v>3935.3</v>
      </c>
      <c r="F204" s="139" t="s">
        <v>1070</v>
      </c>
    </row>
    <row r="205" spans="1:6" ht="14.1" customHeight="1" x14ac:dyDescent="0.2">
      <c r="A205" s="135" t="s">
        <v>759</v>
      </c>
      <c r="B205" s="135" t="s">
        <v>1068</v>
      </c>
      <c r="C205" s="136" t="s">
        <v>1072</v>
      </c>
      <c r="D205" s="137" t="s">
        <v>824</v>
      </c>
      <c r="E205" s="138">
        <v>1548</v>
      </c>
      <c r="F205" s="139" t="s">
        <v>1070</v>
      </c>
    </row>
    <row r="206" spans="1:6" ht="12.95" customHeight="1" x14ac:dyDescent="0.2">
      <c r="A206" s="135" t="s">
        <v>759</v>
      </c>
      <c r="B206" s="135" t="s">
        <v>1068</v>
      </c>
      <c r="C206" s="136" t="s">
        <v>1073</v>
      </c>
      <c r="D206" s="137" t="s">
        <v>824</v>
      </c>
      <c r="E206" s="138">
        <v>130</v>
      </c>
      <c r="F206" s="139" t="s">
        <v>1070</v>
      </c>
    </row>
    <row r="207" spans="1:6" x14ac:dyDescent="0.2">
      <c r="A207" s="135" t="s">
        <v>759</v>
      </c>
      <c r="B207" s="135" t="s">
        <v>1068</v>
      </c>
      <c r="C207" s="136" t="s">
        <v>1074</v>
      </c>
      <c r="D207" s="137" t="s">
        <v>824</v>
      </c>
      <c r="E207" s="138">
        <v>341.02</v>
      </c>
      <c r="F207" s="139" t="s">
        <v>1070</v>
      </c>
    </row>
    <row r="208" spans="1:6" x14ac:dyDescent="0.2">
      <c r="A208" s="135" t="s">
        <v>759</v>
      </c>
      <c r="B208" s="135" t="s">
        <v>1068</v>
      </c>
      <c r="C208" s="136" t="s">
        <v>1075</v>
      </c>
      <c r="D208" s="137" t="s">
        <v>824</v>
      </c>
      <c r="E208" s="138">
        <v>120</v>
      </c>
      <c r="F208" s="139" t="s">
        <v>1070</v>
      </c>
    </row>
    <row r="209" spans="1:6" x14ac:dyDescent="0.2">
      <c r="A209" s="135" t="s">
        <v>759</v>
      </c>
      <c r="B209" s="135" t="s">
        <v>1068</v>
      </c>
      <c r="C209" s="136" t="s">
        <v>1076</v>
      </c>
      <c r="D209" s="137" t="s">
        <v>990</v>
      </c>
      <c r="E209" s="138">
        <v>57.784999999999997</v>
      </c>
      <c r="F209" s="139" t="s">
        <v>1070</v>
      </c>
    </row>
    <row r="210" spans="1:6" x14ac:dyDescent="0.2">
      <c r="A210" s="135" t="s">
        <v>759</v>
      </c>
      <c r="B210" s="135" t="s">
        <v>1068</v>
      </c>
      <c r="C210" s="136" t="s">
        <v>1077</v>
      </c>
      <c r="D210" s="137" t="s">
        <v>990</v>
      </c>
      <c r="E210" s="138">
        <v>118</v>
      </c>
      <c r="F210" s="139" t="s">
        <v>1070</v>
      </c>
    </row>
    <row r="211" spans="1:6" x14ac:dyDescent="0.2">
      <c r="A211" s="135" t="s">
        <v>759</v>
      </c>
      <c r="B211" s="135" t="s">
        <v>1068</v>
      </c>
      <c r="C211" s="136" t="s">
        <v>1078</v>
      </c>
      <c r="D211" s="137" t="s">
        <v>990</v>
      </c>
      <c r="E211" s="138">
        <v>138.06</v>
      </c>
      <c r="F211" s="139" t="s">
        <v>1070</v>
      </c>
    </row>
    <row r="212" spans="1:6" x14ac:dyDescent="0.2">
      <c r="A212" s="135" t="s">
        <v>759</v>
      </c>
      <c r="B212" s="135" t="s">
        <v>1068</v>
      </c>
      <c r="C212" s="136" t="s">
        <v>1079</v>
      </c>
      <c r="D212" s="137" t="s">
        <v>990</v>
      </c>
      <c r="E212" s="138">
        <v>136.88</v>
      </c>
      <c r="F212" s="139" t="s">
        <v>1070</v>
      </c>
    </row>
    <row r="213" spans="1:6" ht="14.1" customHeight="1" x14ac:dyDescent="0.2">
      <c r="A213" s="135" t="s">
        <v>759</v>
      </c>
      <c r="B213" s="135" t="s">
        <v>1068</v>
      </c>
      <c r="C213" s="136" t="s">
        <v>1080</v>
      </c>
      <c r="D213" s="137" t="s">
        <v>824</v>
      </c>
      <c r="E213" s="138">
        <v>270</v>
      </c>
      <c r="F213" s="139" t="s">
        <v>1070</v>
      </c>
    </row>
    <row r="214" spans="1:6" ht="15" customHeight="1" x14ac:dyDescent="0.2">
      <c r="A214" s="135" t="s">
        <v>759</v>
      </c>
      <c r="B214" s="135" t="s">
        <v>1068</v>
      </c>
      <c r="C214" s="136" t="s">
        <v>1081</v>
      </c>
      <c r="D214" s="137" t="s">
        <v>824</v>
      </c>
      <c r="E214" s="138">
        <v>300</v>
      </c>
      <c r="F214" s="139" t="s">
        <v>1070</v>
      </c>
    </row>
    <row r="215" spans="1:6" x14ac:dyDescent="0.2">
      <c r="A215" s="135" t="s">
        <v>759</v>
      </c>
      <c r="B215" s="135" t="s">
        <v>1068</v>
      </c>
      <c r="C215" s="136" t="s">
        <v>1082</v>
      </c>
      <c r="D215" s="137" t="s">
        <v>824</v>
      </c>
      <c r="E215" s="138">
        <v>160</v>
      </c>
      <c r="F215" s="139" t="s">
        <v>1070</v>
      </c>
    </row>
    <row r="216" spans="1:6" x14ac:dyDescent="0.2">
      <c r="A216" s="135" t="s">
        <v>759</v>
      </c>
      <c r="B216" s="135" t="s">
        <v>1068</v>
      </c>
      <c r="C216" s="136" t="s">
        <v>1083</v>
      </c>
      <c r="D216" s="137" t="s">
        <v>824</v>
      </c>
      <c r="E216" s="138">
        <v>728.06</v>
      </c>
      <c r="F216" s="139" t="s">
        <v>1070</v>
      </c>
    </row>
    <row r="217" spans="1:6" x14ac:dyDescent="0.2">
      <c r="A217" s="135" t="s">
        <v>759</v>
      </c>
      <c r="B217" s="135" t="s">
        <v>1068</v>
      </c>
      <c r="C217" s="136" t="s">
        <v>1084</v>
      </c>
      <c r="D217" s="137" t="s">
        <v>824</v>
      </c>
      <c r="E217" s="138">
        <v>125</v>
      </c>
      <c r="F217" s="139" t="s">
        <v>1070</v>
      </c>
    </row>
    <row r="218" spans="1:6" x14ac:dyDescent="0.2">
      <c r="A218" s="140" t="s">
        <v>784</v>
      </c>
      <c r="B218" s="140" t="s">
        <v>1085</v>
      </c>
      <c r="C218" s="141" t="s">
        <v>1086</v>
      </c>
      <c r="D218" s="142" t="s">
        <v>824</v>
      </c>
      <c r="E218" s="143">
        <v>7123.8959999999997</v>
      </c>
      <c r="F218" s="144" t="s">
        <v>1087</v>
      </c>
    </row>
    <row r="219" spans="1:6" x14ac:dyDescent="0.2">
      <c r="A219" s="140" t="s">
        <v>784</v>
      </c>
      <c r="B219" s="140" t="s">
        <v>1085</v>
      </c>
      <c r="C219" s="141" t="s">
        <v>1088</v>
      </c>
      <c r="D219" s="145" t="s">
        <v>824</v>
      </c>
      <c r="E219" s="146">
        <v>13570</v>
      </c>
      <c r="F219" s="147" t="s">
        <v>1087</v>
      </c>
    </row>
    <row r="220" spans="1:6" ht="19.5" customHeight="1" x14ac:dyDescent="0.2">
      <c r="A220" s="148" t="s">
        <v>1089</v>
      </c>
      <c r="B220" s="148" t="s">
        <v>1090</v>
      </c>
      <c r="C220" s="149" t="s">
        <v>1091</v>
      </c>
      <c r="D220" s="150" t="s">
        <v>824</v>
      </c>
      <c r="E220" s="151">
        <v>6938.4</v>
      </c>
      <c r="F220" s="152" t="s">
        <v>1092</v>
      </c>
    </row>
    <row r="221" spans="1:6" ht="15.95" customHeight="1" x14ac:dyDescent="0.2">
      <c r="A221" s="153" t="s">
        <v>1089</v>
      </c>
      <c r="B221" s="148" t="s">
        <v>1090</v>
      </c>
      <c r="C221" s="154" t="s">
        <v>1093</v>
      </c>
      <c r="D221" s="155" t="s">
        <v>824</v>
      </c>
      <c r="E221" s="156">
        <v>11800</v>
      </c>
      <c r="F221" s="157" t="s">
        <v>1094</v>
      </c>
    </row>
    <row r="222" spans="1:6" ht="15.95" customHeight="1" x14ac:dyDescent="0.2">
      <c r="A222" s="153" t="s">
        <v>1089</v>
      </c>
      <c r="B222" s="148" t="s">
        <v>1090</v>
      </c>
      <c r="C222" s="154" t="s">
        <v>1095</v>
      </c>
      <c r="D222" s="155" t="s">
        <v>824</v>
      </c>
      <c r="E222" s="156">
        <v>10620</v>
      </c>
      <c r="F222" s="157" t="s">
        <v>1094</v>
      </c>
    </row>
    <row r="223" spans="1:6" x14ac:dyDescent="0.2">
      <c r="A223" s="148" t="s">
        <v>1089</v>
      </c>
      <c r="B223" s="148" t="s">
        <v>1090</v>
      </c>
      <c r="C223" s="149" t="s">
        <v>1096</v>
      </c>
      <c r="D223" s="150" t="s">
        <v>824</v>
      </c>
      <c r="E223" s="151">
        <v>8142</v>
      </c>
      <c r="F223" s="152" t="s">
        <v>1092</v>
      </c>
    </row>
    <row r="224" spans="1:6" x14ac:dyDescent="0.2">
      <c r="A224" s="153" t="s">
        <v>1089</v>
      </c>
      <c r="B224" s="148" t="s">
        <v>1090</v>
      </c>
      <c r="C224" s="154" t="s">
        <v>1097</v>
      </c>
      <c r="D224" s="155" t="s">
        <v>824</v>
      </c>
      <c r="E224" s="156">
        <v>11227.8771</v>
      </c>
      <c r="F224" s="158" t="s">
        <v>1094</v>
      </c>
    </row>
    <row r="225" spans="1:6" ht="21.75" customHeight="1" x14ac:dyDescent="0.2">
      <c r="A225" s="148" t="s">
        <v>1089</v>
      </c>
      <c r="B225" s="148" t="s">
        <v>1090</v>
      </c>
      <c r="C225" s="149" t="s">
        <v>1098</v>
      </c>
      <c r="D225" s="150" t="s">
        <v>824</v>
      </c>
      <c r="E225" s="151">
        <v>8496</v>
      </c>
      <c r="F225" s="152" t="s">
        <v>1092</v>
      </c>
    </row>
    <row r="226" spans="1:6" ht="23.25" customHeight="1" x14ac:dyDescent="0.2">
      <c r="A226" s="148" t="s">
        <v>1089</v>
      </c>
      <c r="B226" s="148" t="s">
        <v>1090</v>
      </c>
      <c r="C226" s="149" t="s">
        <v>1099</v>
      </c>
      <c r="D226" s="159" t="s">
        <v>824</v>
      </c>
      <c r="E226" s="160">
        <v>5605</v>
      </c>
      <c r="F226" s="161" t="s">
        <v>1092</v>
      </c>
    </row>
    <row r="227" spans="1:6" ht="23.25" customHeight="1" x14ac:dyDescent="0.2">
      <c r="A227" s="153" t="s">
        <v>1089</v>
      </c>
      <c r="B227" s="148" t="s">
        <v>1090</v>
      </c>
      <c r="C227" s="154" t="s">
        <v>1100</v>
      </c>
      <c r="D227" s="155" t="s">
        <v>824</v>
      </c>
      <c r="E227" s="156">
        <v>14160</v>
      </c>
      <c r="F227" s="158" t="s">
        <v>1094</v>
      </c>
    </row>
    <row r="228" spans="1:6" ht="24" x14ac:dyDescent="0.2">
      <c r="A228" s="148" t="s">
        <v>1089</v>
      </c>
      <c r="B228" s="148" t="s">
        <v>1090</v>
      </c>
      <c r="C228" s="149" t="s">
        <v>1101</v>
      </c>
      <c r="D228" s="150" t="s">
        <v>824</v>
      </c>
      <c r="E228" s="151">
        <v>1121</v>
      </c>
      <c r="F228" s="152" t="s">
        <v>1092</v>
      </c>
    </row>
    <row r="229" spans="1:6" ht="24" x14ac:dyDescent="0.2">
      <c r="A229" s="153" t="s">
        <v>1089</v>
      </c>
      <c r="B229" s="148" t="s">
        <v>1090</v>
      </c>
      <c r="C229" s="154" t="s">
        <v>1102</v>
      </c>
      <c r="D229" s="155" t="s">
        <v>824</v>
      </c>
      <c r="E229" s="156">
        <v>450</v>
      </c>
      <c r="F229" s="158" t="s">
        <v>1094</v>
      </c>
    </row>
    <row r="230" spans="1:6" ht="24" x14ac:dyDescent="0.2">
      <c r="A230" s="148" t="s">
        <v>1089</v>
      </c>
      <c r="B230" s="148" t="s">
        <v>1090</v>
      </c>
      <c r="C230" s="149" t="s">
        <v>1103</v>
      </c>
      <c r="D230" s="150" t="s">
        <v>824</v>
      </c>
      <c r="E230" s="151">
        <v>5900</v>
      </c>
      <c r="F230" s="152" t="s">
        <v>1092</v>
      </c>
    </row>
    <row r="231" spans="1:6" ht="24" x14ac:dyDescent="0.2">
      <c r="A231" s="153" t="s">
        <v>1089</v>
      </c>
      <c r="B231" s="148" t="s">
        <v>1090</v>
      </c>
      <c r="C231" s="154" t="s">
        <v>1104</v>
      </c>
      <c r="D231" s="155" t="s">
        <v>824</v>
      </c>
      <c r="E231" s="156">
        <v>14160</v>
      </c>
      <c r="F231" s="158" t="s">
        <v>1094</v>
      </c>
    </row>
    <row r="232" spans="1:6" x14ac:dyDescent="0.2">
      <c r="A232" s="148" t="s">
        <v>1089</v>
      </c>
      <c r="B232" s="148" t="s">
        <v>1090</v>
      </c>
      <c r="C232" s="149" t="s">
        <v>1105</v>
      </c>
      <c r="D232" s="150" t="s">
        <v>824</v>
      </c>
      <c r="E232" s="151">
        <v>18880</v>
      </c>
      <c r="F232" s="161" t="s">
        <v>1092</v>
      </c>
    </row>
    <row r="233" spans="1:6" ht="24" x14ac:dyDescent="0.2">
      <c r="A233" s="148" t="s">
        <v>1089</v>
      </c>
      <c r="B233" s="148" t="s">
        <v>1090</v>
      </c>
      <c r="C233" s="149" t="s">
        <v>1106</v>
      </c>
      <c r="D233" s="150" t="s">
        <v>824</v>
      </c>
      <c r="E233" s="151">
        <v>4130</v>
      </c>
      <c r="F233" s="161" t="s">
        <v>1092</v>
      </c>
    </row>
    <row r="234" spans="1:6" x14ac:dyDescent="0.2">
      <c r="A234" s="148" t="s">
        <v>1089</v>
      </c>
      <c r="B234" s="148" t="s">
        <v>1090</v>
      </c>
      <c r="C234" s="149" t="s">
        <v>1107</v>
      </c>
      <c r="D234" s="150" t="s">
        <v>824</v>
      </c>
      <c r="E234" s="151">
        <v>2950</v>
      </c>
      <c r="F234" s="161" t="s">
        <v>1092</v>
      </c>
    </row>
    <row r="235" spans="1:6" ht="24" x14ac:dyDescent="0.2">
      <c r="A235" s="153" t="s">
        <v>1089</v>
      </c>
      <c r="B235" s="148" t="s">
        <v>1090</v>
      </c>
      <c r="C235" s="154" t="s">
        <v>1108</v>
      </c>
      <c r="D235" s="155" t="s">
        <v>824</v>
      </c>
      <c r="E235" s="156">
        <v>7949.66</v>
      </c>
      <c r="F235" s="158" t="s">
        <v>1094</v>
      </c>
    </row>
    <row r="236" spans="1:6" x14ac:dyDescent="0.2">
      <c r="A236" s="153" t="s">
        <v>1089</v>
      </c>
      <c r="B236" s="148" t="s">
        <v>1090</v>
      </c>
      <c r="C236" s="154" t="s">
        <v>1109</v>
      </c>
      <c r="D236" s="155" t="s">
        <v>824</v>
      </c>
      <c r="E236" s="156">
        <v>1303.9000000000001</v>
      </c>
      <c r="F236" s="158" t="s">
        <v>1094</v>
      </c>
    </row>
    <row r="237" spans="1:6" ht="24" x14ac:dyDescent="0.2">
      <c r="A237" s="153" t="s">
        <v>1089</v>
      </c>
      <c r="B237" s="148" t="s">
        <v>1090</v>
      </c>
      <c r="C237" s="154" t="s">
        <v>1110</v>
      </c>
      <c r="D237" s="155" t="s">
        <v>824</v>
      </c>
      <c r="E237" s="156">
        <v>7949.66</v>
      </c>
      <c r="F237" s="158" t="s">
        <v>1094</v>
      </c>
    </row>
    <row r="238" spans="1:6" ht="24" x14ac:dyDescent="0.2">
      <c r="A238" s="153" t="s">
        <v>1089</v>
      </c>
      <c r="B238" s="148" t="s">
        <v>1090</v>
      </c>
      <c r="C238" s="154" t="s">
        <v>1111</v>
      </c>
      <c r="D238" s="155" t="s">
        <v>824</v>
      </c>
      <c r="E238" s="156">
        <v>9912</v>
      </c>
      <c r="F238" s="158" t="s">
        <v>1094</v>
      </c>
    </row>
    <row r="239" spans="1:6" ht="19.5" customHeight="1" x14ac:dyDescent="0.2">
      <c r="A239" s="148" t="s">
        <v>1089</v>
      </c>
      <c r="B239" s="148" t="s">
        <v>1090</v>
      </c>
      <c r="C239" s="162" t="s">
        <v>1112</v>
      </c>
      <c r="D239" s="159" t="s">
        <v>824</v>
      </c>
      <c r="E239" s="160">
        <v>14004.83</v>
      </c>
      <c r="F239" s="161" t="s">
        <v>1092</v>
      </c>
    </row>
    <row r="240" spans="1:6" ht="20.25" customHeight="1" x14ac:dyDescent="0.2">
      <c r="A240" s="148" t="s">
        <v>1089</v>
      </c>
      <c r="B240" s="148" t="s">
        <v>1090</v>
      </c>
      <c r="C240" s="149" t="s">
        <v>1113</v>
      </c>
      <c r="D240" s="150" t="s">
        <v>824</v>
      </c>
      <c r="E240" s="151">
        <v>12019.008</v>
      </c>
      <c r="F240" s="161" t="s">
        <v>1092</v>
      </c>
    </row>
    <row r="241" spans="1:6" ht="24" x14ac:dyDescent="0.2">
      <c r="A241" s="148" t="s">
        <v>1089</v>
      </c>
      <c r="B241" s="148" t="s">
        <v>1090</v>
      </c>
      <c r="C241" s="149" t="s">
        <v>1114</v>
      </c>
      <c r="D241" s="159" t="s">
        <v>824</v>
      </c>
      <c r="E241" s="160">
        <v>4378.9799999999996</v>
      </c>
      <c r="F241" s="161" t="s">
        <v>1094</v>
      </c>
    </row>
    <row r="242" spans="1:6" ht="24" x14ac:dyDescent="0.2">
      <c r="A242" s="148" t="s">
        <v>1089</v>
      </c>
      <c r="B242" s="148" t="s">
        <v>1090</v>
      </c>
      <c r="C242" s="149" t="s">
        <v>1115</v>
      </c>
      <c r="D242" s="150" t="s">
        <v>824</v>
      </c>
      <c r="E242" s="151">
        <v>3482.18</v>
      </c>
      <c r="F242" s="152" t="s">
        <v>1092</v>
      </c>
    </row>
    <row r="243" spans="1:6" ht="24" x14ac:dyDescent="0.2">
      <c r="A243" s="148" t="s">
        <v>1089</v>
      </c>
      <c r="B243" s="148" t="s">
        <v>1090</v>
      </c>
      <c r="C243" s="149" t="s">
        <v>1116</v>
      </c>
      <c r="D243" s="150" t="s">
        <v>824</v>
      </c>
      <c r="E243" s="151">
        <v>6755.7359999999999</v>
      </c>
      <c r="F243" s="161" t="s">
        <v>1092</v>
      </c>
    </row>
    <row r="244" spans="1:6" ht="12.95" customHeight="1" x14ac:dyDescent="0.2">
      <c r="A244" s="163" t="s">
        <v>1117</v>
      </c>
      <c r="B244" s="163" t="s">
        <v>1118</v>
      </c>
      <c r="C244" s="164" t="s">
        <v>1119</v>
      </c>
      <c r="D244" s="165" t="s">
        <v>824</v>
      </c>
      <c r="E244" s="166"/>
      <c r="F244" s="167" t="s">
        <v>1120</v>
      </c>
    </row>
    <row r="245" spans="1:6" ht="24" x14ac:dyDescent="0.2">
      <c r="A245" s="168" t="s">
        <v>1121</v>
      </c>
      <c r="B245" s="168" t="s">
        <v>1122</v>
      </c>
      <c r="C245" s="169" t="s">
        <v>1123</v>
      </c>
      <c r="D245" s="170" t="s">
        <v>824</v>
      </c>
      <c r="E245" s="171">
        <v>36028.94</v>
      </c>
      <c r="F245" s="172" t="s">
        <v>1124</v>
      </c>
    </row>
    <row r="246" spans="1:6" x14ac:dyDescent="0.2">
      <c r="A246" s="168" t="s">
        <v>1121</v>
      </c>
      <c r="B246" s="168" t="s">
        <v>1122</v>
      </c>
      <c r="C246" s="169" t="s">
        <v>1125</v>
      </c>
      <c r="D246" s="170" t="s">
        <v>824</v>
      </c>
      <c r="E246" s="171">
        <v>30591.5</v>
      </c>
      <c r="F246" s="172" t="s">
        <v>1124</v>
      </c>
    </row>
    <row r="247" spans="1:6" x14ac:dyDescent="0.2">
      <c r="A247" s="168" t="s">
        <v>1121</v>
      </c>
      <c r="B247" s="168" t="s">
        <v>1122</v>
      </c>
      <c r="C247" s="169" t="s">
        <v>1126</v>
      </c>
      <c r="D247" s="170" t="s">
        <v>824</v>
      </c>
      <c r="E247" s="171">
        <v>626.58000000000004</v>
      </c>
      <c r="F247" s="172" t="s">
        <v>1124</v>
      </c>
    </row>
    <row r="248" spans="1:6" ht="24" x14ac:dyDescent="0.2">
      <c r="A248" s="168" t="s">
        <v>1121</v>
      </c>
      <c r="B248" s="168" t="s">
        <v>1122</v>
      </c>
      <c r="C248" s="169" t="s">
        <v>1127</v>
      </c>
      <c r="D248" s="170" t="s">
        <v>824</v>
      </c>
      <c r="E248" s="171">
        <v>62031.42</v>
      </c>
      <c r="F248" s="172" t="s">
        <v>1124</v>
      </c>
    </row>
    <row r="249" spans="1:6" x14ac:dyDescent="0.2">
      <c r="A249" s="68" t="s">
        <v>642</v>
      </c>
      <c r="B249" s="68" t="s">
        <v>1128</v>
      </c>
      <c r="C249" s="69" t="s">
        <v>1129</v>
      </c>
      <c r="D249" s="70" t="s">
        <v>824</v>
      </c>
      <c r="E249" s="71">
        <v>60</v>
      </c>
      <c r="F249" s="108" t="s">
        <v>1130</v>
      </c>
    </row>
    <row r="250" spans="1:6" x14ac:dyDescent="0.2">
      <c r="A250" s="173" t="s">
        <v>1131</v>
      </c>
      <c r="B250" s="173" t="s">
        <v>1132</v>
      </c>
      <c r="C250" s="174" t="s">
        <v>1133</v>
      </c>
      <c r="D250" s="175" t="s">
        <v>824</v>
      </c>
      <c r="E250" s="176">
        <v>487.34</v>
      </c>
      <c r="F250" s="177" t="s">
        <v>1134</v>
      </c>
    </row>
    <row r="251" spans="1:6" x14ac:dyDescent="0.2">
      <c r="A251" s="173" t="s">
        <v>1131</v>
      </c>
      <c r="B251" s="173" t="s">
        <v>1132</v>
      </c>
      <c r="C251" s="174" t="s">
        <v>1135</v>
      </c>
      <c r="D251" s="175" t="s">
        <v>824</v>
      </c>
      <c r="E251" s="176">
        <v>88.5</v>
      </c>
      <c r="F251" s="177" t="s">
        <v>1134</v>
      </c>
    </row>
    <row r="252" spans="1:6" x14ac:dyDescent="0.2">
      <c r="A252" s="178" t="s">
        <v>719</v>
      </c>
      <c r="B252" s="178" t="s">
        <v>1136</v>
      </c>
      <c r="C252" s="179" t="s">
        <v>1137</v>
      </c>
      <c r="D252" s="180" t="s">
        <v>824</v>
      </c>
      <c r="E252" s="181">
        <v>177</v>
      </c>
      <c r="F252" s="182" t="s">
        <v>1138</v>
      </c>
    </row>
    <row r="253" spans="1:6" ht="36" x14ac:dyDescent="0.2">
      <c r="A253" s="178" t="s">
        <v>719</v>
      </c>
      <c r="B253" s="178" t="s">
        <v>1136</v>
      </c>
      <c r="C253" s="179" t="s">
        <v>1139</v>
      </c>
      <c r="D253" s="180" t="s">
        <v>824</v>
      </c>
      <c r="E253" s="181">
        <v>5959</v>
      </c>
      <c r="F253" s="182" t="s">
        <v>1138</v>
      </c>
    </row>
    <row r="254" spans="1:6" x14ac:dyDescent="0.2">
      <c r="A254" s="68" t="s">
        <v>731</v>
      </c>
      <c r="B254" s="68" t="s">
        <v>1140</v>
      </c>
      <c r="C254" s="69" t="s">
        <v>1141</v>
      </c>
      <c r="D254" s="70" t="s">
        <v>1142</v>
      </c>
      <c r="E254" s="71">
        <v>18.88</v>
      </c>
      <c r="F254" s="72" t="s">
        <v>1143</v>
      </c>
    </row>
    <row r="255" spans="1:6" x14ac:dyDescent="0.2">
      <c r="A255" s="68" t="s">
        <v>736</v>
      </c>
      <c r="B255" s="68" t="s">
        <v>1144</v>
      </c>
      <c r="C255" s="69" t="s">
        <v>1145</v>
      </c>
      <c r="D255" s="70" t="s">
        <v>824</v>
      </c>
      <c r="E255" s="71">
        <v>4124.1000000000004</v>
      </c>
      <c r="F255" s="72" t="s">
        <v>1146</v>
      </c>
    </row>
    <row r="256" spans="1:6" ht="19.5" customHeight="1" x14ac:dyDescent="0.2">
      <c r="A256" s="68" t="s">
        <v>736</v>
      </c>
      <c r="B256" s="68" t="s">
        <v>1144</v>
      </c>
      <c r="C256" s="69" t="s">
        <v>1147</v>
      </c>
      <c r="D256" s="70" t="s">
        <v>824</v>
      </c>
      <c r="E256" s="71">
        <v>4737.7</v>
      </c>
      <c r="F256" s="72" t="s">
        <v>1146</v>
      </c>
    </row>
    <row r="257" spans="1:6" x14ac:dyDescent="0.2">
      <c r="A257" s="68" t="s">
        <v>736</v>
      </c>
      <c r="B257" s="68" t="s">
        <v>1144</v>
      </c>
      <c r="C257" s="69" t="s">
        <v>1148</v>
      </c>
      <c r="D257" s="70" t="s">
        <v>824</v>
      </c>
      <c r="E257" s="71">
        <v>1239</v>
      </c>
      <c r="F257" s="72" t="s">
        <v>1146</v>
      </c>
    </row>
    <row r="258" spans="1:6" ht="24" x14ac:dyDescent="0.2">
      <c r="A258" s="178" t="s">
        <v>716</v>
      </c>
      <c r="B258" s="178" t="s">
        <v>1149</v>
      </c>
      <c r="C258" s="179" t="s">
        <v>1150</v>
      </c>
      <c r="D258" s="180" t="s">
        <v>824</v>
      </c>
      <c r="E258" s="181">
        <v>711.54</v>
      </c>
      <c r="F258" s="182" t="s">
        <v>1138</v>
      </c>
    </row>
    <row r="259" spans="1:6" ht="23.25" customHeight="1" x14ac:dyDescent="0.2">
      <c r="A259" s="178" t="s">
        <v>716</v>
      </c>
      <c r="B259" s="178" t="s">
        <v>1149</v>
      </c>
      <c r="C259" s="179" t="s">
        <v>1151</v>
      </c>
      <c r="D259" s="180" t="s">
        <v>824</v>
      </c>
      <c r="E259" s="181">
        <v>30.68</v>
      </c>
      <c r="F259" s="182" t="s">
        <v>1138</v>
      </c>
    </row>
    <row r="260" spans="1:6" ht="17.25" customHeight="1" x14ac:dyDescent="0.2">
      <c r="A260" s="178" t="s">
        <v>716</v>
      </c>
      <c r="B260" s="178" t="s">
        <v>1149</v>
      </c>
      <c r="C260" s="179" t="s">
        <v>1152</v>
      </c>
      <c r="D260" s="180" t="s">
        <v>824</v>
      </c>
      <c r="E260" s="181">
        <v>93.22</v>
      </c>
      <c r="F260" s="182" t="s">
        <v>1153</v>
      </c>
    </row>
    <row r="261" spans="1:6" ht="15" customHeight="1" x14ac:dyDescent="0.2">
      <c r="A261" s="178" t="s">
        <v>716</v>
      </c>
      <c r="B261" s="178" t="s">
        <v>1149</v>
      </c>
      <c r="C261" s="179" t="s">
        <v>1154</v>
      </c>
      <c r="D261" s="180" t="s">
        <v>824</v>
      </c>
      <c r="E261" s="181">
        <v>140.125</v>
      </c>
      <c r="F261" s="182" t="s">
        <v>1153</v>
      </c>
    </row>
    <row r="262" spans="1:6" x14ac:dyDescent="0.2">
      <c r="A262" s="178" t="s">
        <v>716</v>
      </c>
      <c r="B262" s="178" t="s">
        <v>1149</v>
      </c>
      <c r="C262" s="179" t="s">
        <v>1155</v>
      </c>
      <c r="D262" s="180" t="s">
        <v>824</v>
      </c>
      <c r="E262" s="181">
        <v>194.7</v>
      </c>
      <c r="F262" s="182" t="s">
        <v>1153</v>
      </c>
    </row>
    <row r="263" spans="1:6" x14ac:dyDescent="0.2">
      <c r="A263" s="178" t="s">
        <v>716</v>
      </c>
      <c r="B263" s="178" t="s">
        <v>1149</v>
      </c>
      <c r="C263" s="179" t="s">
        <v>1156</v>
      </c>
      <c r="D263" s="180" t="s">
        <v>824</v>
      </c>
      <c r="E263" s="181">
        <v>334.82499999999999</v>
      </c>
      <c r="F263" s="182" t="s">
        <v>1153</v>
      </c>
    </row>
    <row r="264" spans="1:6" x14ac:dyDescent="0.2">
      <c r="A264" s="178" t="s">
        <v>716</v>
      </c>
      <c r="B264" s="178" t="s">
        <v>1149</v>
      </c>
      <c r="C264" s="179" t="s">
        <v>1157</v>
      </c>
      <c r="D264" s="180" t="s">
        <v>824</v>
      </c>
      <c r="E264" s="181">
        <v>474.36</v>
      </c>
      <c r="F264" s="182" t="s">
        <v>1153</v>
      </c>
    </row>
    <row r="265" spans="1:6" x14ac:dyDescent="0.2">
      <c r="A265" s="178" t="s">
        <v>716</v>
      </c>
      <c r="B265" s="178" t="s">
        <v>1149</v>
      </c>
      <c r="C265" s="179" t="s">
        <v>1158</v>
      </c>
      <c r="D265" s="180" t="s">
        <v>824</v>
      </c>
      <c r="E265" s="181">
        <v>548.70000000000005</v>
      </c>
      <c r="F265" s="182" t="s">
        <v>1153</v>
      </c>
    </row>
    <row r="266" spans="1:6" x14ac:dyDescent="0.2">
      <c r="A266" s="178" t="s">
        <v>716</v>
      </c>
      <c r="B266" s="178" t="s">
        <v>1149</v>
      </c>
      <c r="C266" s="179" t="s">
        <v>1159</v>
      </c>
      <c r="D266" s="180" t="s">
        <v>824</v>
      </c>
      <c r="E266" s="181">
        <v>628.94000000000005</v>
      </c>
      <c r="F266" s="182" t="s">
        <v>1153</v>
      </c>
    </row>
    <row r="267" spans="1:6" x14ac:dyDescent="0.2">
      <c r="A267" s="178" t="s">
        <v>716</v>
      </c>
      <c r="B267" s="178" t="s">
        <v>1149</v>
      </c>
      <c r="C267" s="179" t="s">
        <v>1160</v>
      </c>
      <c r="D267" s="180" t="s">
        <v>824</v>
      </c>
      <c r="E267" s="181">
        <v>401.2</v>
      </c>
      <c r="F267" s="182" t="s">
        <v>1153</v>
      </c>
    </row>
    <row r="268" spans="1:6" x14ac:dyDescent="0.2">
      <c r="A268" s="178" t="s">
        <v>716</v>
      </c>
      <c r="B268" s="178" t="s">
        <v>1149</v>
      </c>
      <c r="C268" s="179" t="s">
        <v>1161</v>
      </c>
      <c r="D268" s="180" t="s">
        <v>824</v>
      </c>
      <c r="E268" s="181">
        <v>526.57500000000005</v>
      </c>
      <c r="F268" s="182" t="s">
        <v>1153</v>
      </c>
    </row>
    <row r="269" spans="1:6" x14ac:dyDescent="0.2">
      <c r="A269" s="178" t="s">
        <v>716</v>
      </c>
      <c r="B269" s="178" t="s">
        <v>1149</v>
      </c>
      <c r="C269" s="179" t="s">
        <v>1162</v>
      </c>
      <c r="D269" s="180" t="s">
        <v>848</v>
      </c>
      <c r="E269" s="181">
        <v>175.82</v>
      </c>
      <c r="F269" s="182" t="s">
        <v>1153</v>
      </c>
    </row>
    <row r="270" spans="1:6" x14ac:dyDescent="0.2">
      <c r="A270" s="178" t="s">
        <v>716</v>
      </c>
      <c r="B270" s="178" t="s">
        <v>1149</v>
      </c>
      <c r="C270" s="179" t="s">
        <v>1163</v>
      </c>
      <c r="D270" s="180" t="s">
        <v>848</v>
      </c>
      <c r="E270" s="181">
        <v>531</v>
      </c>
      <c r="F270" s="182" t="s">
        <v>1153</v>
      </c>
    </row>
    <row r="271" spans="1:6" x14ac:dyDescent="0.2">
      <c r="A271" s="178" t="s">
        <v>716</v>
      </c>
      <c r="B271" s="178" t="s">
        <v>1149</v>
      </c>
      <c r="C271" s="179" t="s">
        <v>1164</v>
      </c>
      <c r="D271" s="180" t="s">
        <v>848</v>
      </c>
      <c r="E271" s="181">
        <v>233.64</v>
      </c>
      <c r="F271" s="182" t="s">
        <v>1153</v>
      </c>
    </row>
    <row r="272" spans="1:6" x14ac:dyDescent="0.2">
      <c r="A272" s="178" t="s">
        <v>716</v>
      </c>
      <c r="B272" s="178" t="s">
        <v>1149</v>
      </c>
      <c r="C272" s="179" t="s">
        <v>1165</v>
      </c>
      <c r="D272" s="180" t="s">
        <v>848</v>
      </c>
      <c r="E272" s="181">
        <v>260.00110000000001</v>
      </c>
      <c r="F272" s="182" t="s">
        <v>1153</v>
      </c>
    </row>
    <row r="273" spans="1:6" ht="36" x14ac:dyDescent="0.2">
      <c r="A273" s="178" t="s">
        <v>716</v>
      </c>
      <c r="B273" s="178" t="s">
        <v>1149</v>
      </c>
      <c r="C273" s="179" t="s">
        <v>1166</v>
      </c>
      <c r="D273" s="180" t="s">
        <v>824</v>
      </c>
      <c r="E273" s="181">
        <v>283.2</v>
      </c>
      <c r="F273" s="182" t="s">
        <v>1138</v>
      </c>
    </row>
    <row r="274" spans="1:6" x14ac:dyDescent="0.2">
      <c r="A274" s="178" t="s">
        <v>716</v>
      </c>
      <c r="B274" s="178" t="s">
        <v>1149</v>
      </c>
      <c r="C274" s="179" t="s">
        <v>1167</v>
      </c>
      <c r="D274" s="180" t="s">
        <v>824</v>
      </c>
      <c r="E274" s="181">
        <v>132.75</v>
      </c>
      <c r="F274" s="182" t="s">
        <v>1153</v>
      </c>
    </row>
    <row r="275" spans="1:6" x14ac:dyDescent="0.2">
      <c r="A275" s="178" t="s">
        <v>716</v>
      </c>
      <c r="B275" s="178" t="s">
        <v>1149</v>
      </c>
      <c r="C275" s="179" t="s">
        <v>1168</v>
      </c>
      <c r="D275" s="180" t="s">
        <v>824</v>
      </c>
      <c r="E275" s="181">
        <v>368.75</v>
      </c>
      <c r="F275" s="182" t="s">
        <v>1153</v>
      </c>
    </row>
    <row r="276" spans="1:6" x14ac:dyDescent="0.2">
      <c r="A276" s="178" t="s">
        <v>716</v>
      </c>
      <c r="B276" s="178" t="s">
        <v>1149</v>
      </c>
      <c r="C276" s="179" t="s">
        <v>1169</v>
      </c>
      <c r="D276" s="180" t="s">
        <v>824</v>
      </c>
      <c r="E276" s="181">
        <v>5546</v>
      </c>
      <c r="F276" s="182" t="s">
        <v>1138</v>
      </c>
    </row>
    <row r="277" spans="1:6" ht="24" x14ac:dyDescent="0.2">
      <c r="A277" s="178" t="s">
        <v>716</v>
      </c>
      <c r="B277" s="178" t="s">
        <v>1149</v>
      </c>
      <c r="C277" s="179" t="s">
        <v>1170</v>
      </c>
      <c r="D277" s="180" t="s">
        <v>824</v>
      </c>
      <c r="E277" s="181">
        <v>1215.4000000000001</v>
      </c>
      <c r="F277" s="182" t="s">
        <v>1138</v>
      </c>
    </row>
    <row r="278" spans="1:6" x14ac:dyDescent="0.2">
      <c r="A278" s="178" t="s">
        <v>716</v>
      </c>
      <c r="B278" s="178" t="s">
        <v>1149</v>
      </c>
      <c r="C278" s="179" t="s">
        <v>1171</v>
      </c>
      <c r="D278" s="180" t="s">
        <v>1172</v>
      </c>
      <c r="E278" s="181">
        <v>139.24</v>
      </c>
      <c r="F278" s="182" t="s">
        <v>1173</v>
      </c>
    </row>
    <row r="279" spans="1:6" x14ac:dyDescent="0.2">
      <c r="A279" s="178" t="s">
        <v>716</v>
      </c>
      <c r="B279" s="178" t="s">
        <v>1149</v>
      </c>
      <c r="C279" s="179" t="s">
        <v>1174</v>
      </c>
      <c r="D279" s="180" t="s">
        <v>1172</v>
      </c>
      <c r="E279" s="181">
        <v>194.7</v>
      </c>
      <c r="F279" s="182" t="s">
        <v>1173</v>
      </c>
    </row>
    <row r="280" spans="1:6" ht="24" x14ac:dyDescent="0.2">
      <c r="A280" s="178" t="s">
        <v>716</v>
      </c>
      <c r="B280" s="178" t="s">
        <v>1149</v>
      </c>
      <c r="C280" s="179" t="s">
        <v>1175</v>
      </c>
      <c r="D280" s="180" t="s">
        <v>824</v>
      </c>
      <c r="E280" s="181">
        <v>12.803000000000001</v>
      </c>
      <c r="F280" s="182" t="s">
        <v>1153</v>
      </c>
    </row>
    <row r="281" spans="1:6" x14ac:dyDescent="0.2">
      <c r="A281" s="178" t="s">
        <v>716</v>
      </c>
      <c r="B281" s="178" t="s">
        <v>1149</v>
      </c>
      <c r="C281" s="179" t="s">
        <v>1176</v>
      </c>
      <c r="D281" s="180" t="s">
        <v>824</v>
      </c>
      <c r="E281" s="181">
        <v>663.75</v>
      </c>
      <c r="F281" s="182" t="s">
        <v>1153</v>
      </c>
    </row>
    <row r="282" spans="1:6" x14ac:dyDescent="0.2">
      <c r="A282" s="178" t="s">
        <v>716</v>
      </c>
      <c r="B282" s="178" t="s">
        <v>1149</v>
      </c>
      <c r="C282" s="179" t="s">
        <v>1177</v>
      </c>
      <c r="D282" s="180" t="s">
        <v>824</v>
      </c>
      <c r="E282" s="181">
        <v>6149.9943000000003</v>
      </c>
      <c r="F282" s="182" t="s">
        <v>1138</v>
      </c>
    </row>
    <row r="283" spans="1:6" x14ac:dyDescent="0.2">
      <c r="A283" s="68" t="s">
        <v>735</v>
      </c>
      <c r="B283" s="68" t="s">
        <v>1178</v>
      </c>
      <c r="C283" s="69" t="s">
        <v>1179</v>
      </c>
      <c r="D283" s="70" t="s">
        <v>824</v>
      </c>
      <c r="E283" s="71">
        <v>6490</v>
      </c>
      <c r="F283" s="108" t="s">
        <v>1180</v>
      </c>
    </row>
    <row r="284" spans="1:6" x14ac:dyDescent="0.2">
      <c r="A284" s="68" t="s">
        <v>735</v>
      </c>
      <c r="B284" s="68" t="s">
        <v>1178</v>
      </c>
      <c r="C284" s="69" t="s">
        <v>1181</v>
      </c>
      <c r="D284" s="70" t="s">
        <v>824</v>
      </c>
      <c r="E284" s="71">
        <v>6490</v>
      </c>
      <c r="F284" s="108" t="s">
        <v>1180</v>
      </c>
    </row>
    <row r="285" spans="1:6" x14ac:dyDescent="0.2">
      <c r="A285" s="68" t="s">
        <v>735</v>
      </c>
      <c r="B285" s="68" t="s">
        <v>1178</v>
      </c>
      <c r="C285" s="69" t="s">
        <v>1182</v>
      </c>
      <c r="D285" s="70" t="s">
        <v>824</v>
      </c>
      <c r="E285" s="71">
        <v>6490</v>
      </c>
      <c r="F285" s="108" t="s">
        <v>1180</v>
      </c>
    </row>
    <row r="286" spans="1:6" ht="14.1" customHeight="1" x14ac:dyDescent="0.2">
      <c r="A286" s="68" t="s">
        <v>735</v>
      </c>
      <c r="B286" s="68" t="s">
        <v>1178</v>
      </c>
      <c r="C286" s="69" t="s">
        <v>1183</v>
      </c>
      <c r="D286" s="70" t="s">
        <v>824</v>
      </c>
      <c r="E286" s="71">
        <v>6490</v>
      </c>
      <c r="F286" s="108" t="s">
        <v>1180</v>
      </c>
    </row>
    <row r="287" spans="1:6" ht="15" customHeight="1" x14ac:dyDescent="0.2">
      <c r="A287" s="68" t="s">
        <v>735</v>
      </c>
      <c r="B287" s="68" t="s">
        <v>1178</v>
      </c>
      <c r="C287" s="69" t="s">
        <v>1184</v>
      </c>
      <c r="D287" s="70" t="s">
        <v>824</v>
      </c>
      <c r="E287" s="71">
        <v>6490</v>
      </c>
      <c r="F287" s="108" t="s">
        <v>1180</v>
      </c>
    </row>
    <row r="288" spans="1:6" ht="21.75" customHeight="1" x14ac:dyDescent="0.2">
      <c r="A288" s="183" t="s">
        <v>766</v>
      </c>
      <c r="B288" s="183" t="s">
        <v>1185</v>
      </c>
      <c r="C288" s="184" t="s">
        <v>1186</v>
      </c>
      <c r="D288" s="185" t="s">
        <v>824</v>
      </c>
      <c r="E288" s="186">
        <v>2205.7732999999998</v>
      </c>
      <c r="F288" s="187" t="s">
        <v>1187</v>
      </c>
    </row>
    <row r="289" spans="1:6" ht="15.95" customHeight="1" x14ac:dyDescent="0.2">
      <c r="A289" s="183" t="s">
        <v>766</v>
      </c>
      <c r="B289" s="183" t="s">
        <v>1185</v>
      </c>
      <c r="C289" s="184" t="s">
        <v>1188</v>
      </c>
      <c r="D289" s="185" t="s">
        <v>824</v>
      </c>
      <c r="E289" s="186">
        <v>501.5</v>
      </c>
      <c r="F289" s="187" t="s">
        <v>1187</v>
      </c>
    </row>
    <row r="290" spans="1:6" x14ac:dyDescent="0.2">
      <c r="A290" s="183" t="s">
        <v>766</v>
      </c>
      <c r="B290" s="183" t="s">
        <v>1185</v>
      </c>
      <c r="C290" s="184" t="s">
        <v>1189</v>
      </c>
      <c r="D290" s="185" t="s">
        <v>824</v>
      </c>
      <c r="E290" s="186">
        <v>442.5</v>
      </c>
      <c r="F290" s="187" t="s">
        <v>1187</v>
      </c>
    </row>
    <row r="291" spans="1:6" ht="14.1" customHeight="1" x14ac:dyDescent="0.2">
      <c r="A291" s="183" t="s">
        <v>766</v>
      </c>
      <c r="B291" s="183" t="s">
        <v>1185</v>
      </c>
      <c r="C291" s="184" t="s">
        <v>1190</v>
      </c>
      <c r="D291" s="185" t="s">
        <v>824</v>
      </c>
      <c r="E291" s="186">
        <v>531</v>
      </c>
      <c r="F291" s="187" t="s">
        <v>1187</v>
      </c>
    </row>
    <row r="292" spans="1:6" x14ac:dyDescent="0.2">
      <c r="A292" s="183" t="s">
        <v>766</v>
      </c>
      <c r="B292" s="183" t="s">
        <v>1185</v>
      </c>
      <c r="C292" s="184" t="s">
        <v>1191</v>
      </c>
      <c r="D292" s="185" t="s">
        <v>824</v>
      </c>
      <c r="E292" s="186">
        <v>796.5</v>
      </c>
      <c r="F292" s="187" t="s">
        <v>1187</v>
      </c>
    </row>
    <row r="293" spans="1:6" ht="17.25" customHeight="1" x14ac:dyDescent="0.2">
      <c r="A293" s="183" t="s">
        <v>766</v>
      </c>
      <c r="B293" s="183" t="s">
        <v>1185</v>
      </c>
      <c r="C293" s="184" t="s">
        <v>1192</v>
      </c>
      <c r="D293" s="185" t="s">
        <v>824</v>
      </c>
      <c r="E293" s="186">
        <v>5640.4</v>
      </c>
      <c r="F293" s="187" t="s">
        <v>1187</v>
      </c>
    </row>
    <row r="294" spans="1:6" ht="30.75" customHeight="1" x14ac:dyDescent="0.2">
      <c r="A294" s="183" t="s">
        <v>766</v>
      </c>
      <c r="B294" s="183" t="s">
        <v>1185</v>
      </c>
      <c r="C294" s="184" t="s">
        <v>1193</v>
      </c>
      <c r="D294" s="185" t="s">
        <v>824</v>
      </c>
      <c r="E294" s="186">
        <v>5640.4</v>
      </c>
      <c r="F294" s="187" t="s">
        <v>1187</v>
      </c>
    </row>
    <row r="295" spans="1:6" ht="24" x14ac:dyDescent="0.2">
      <c r="A295" s="183" t="s">
        <v>766</v>
      </c>
      <c r="B295" s="183" t="s">
        <v>1185</v>
      </c>
      <c r="C295" s="184" t="s">
        <v>1194</v>
      </c>
      <c r="D295" s="185" t="s">
        <v>824</v>
      </c>
      <c r="E295" s="186">
        <v>5640.4</v>
      </c>
      <c r="F295" s="187" t="s">
        <v>1187</v>
      </c>
    </row>
    <row r="296" spans="1:6" ht="29.25" customHeight="1" x14ac:dyDescent="0.2">
      <c r="A296" s="183" t="s">
        <v>766</v>
      </c>
      <c r="B296" s="183" t="s">
        <v>1185</v>
      </c>
      <c r="C296" s="184" t="s">
        <v>1195</v>
      </c>
      <c r="D296" s="185" t="s">
        <v>824</v>
      </c>
      <c r="E296" s="186">
        <v>4366</v>
      </c>
      <c r="F296" s="187" t="s">
        <v>1187</v>
      </c>
    </row>
    <row r="297" spans="1:6" ht="28.5" customHeight="1" x14ac:dyDescent="0.2">
      <c r="A297" s="183" t="s">
        <v>766</v>
      </c>
      <c r="B297" s="183" t="s">
        <v>1185</v>
      </c>
      <c r="C297" s="184" t="s">
        <v>1196</v>
      </c>
      <c r="D297" s="185" t="s">
        <v>824</v>
      </c>
      <c r="E297" s="186">
        <v>15611.4</v>
      </c>
      <c r="F297" s="187" t="s">
        <v>1187</v>
      </c>
    </row>
    <row r="298" spans="1:6" ht="28.5" customHeight="1" x14ac:dyDescent="0.2">
      <c r="A298" s="183" t="s">
        <v>766</v>
      </c>
      <c r="B298" s="183" t="s">
        <v>1185</v>
      </c>
      <c r="C298" s="184" t="s">
        <v>1197</v>
      </c>
      <c r="D298" s="185" t="s">
        <v>824</v>
      </c>
      <c r="E298" s="186">
        <v>179.15</v>
      </c>
      <c r="F298" s="187" t="s">
        <v>1187</v>
      </c>
    </row>
    <row r="299" spans="1:6" ht="22.5" customHeight="1" x14ac:dyDescent="0.2">
      <c r="A299" s="183" t="s">
        <v>766</v>
      </c>
      <c r="B299" s="183" t="s">
        <v>1185</v>
      </c>
      <c r="C299" s="184" t="s">
        <v>1198</v>
      </c>
      <c r="D299" s="185" t="s">
        <v>824</v>
      </c>
      <c r="E299" s="186">
        <v>194.7</v>
      </c>
      <c r="F299" s="187" t="s">
        <v>1187</v>
      </c>
    </row>
    <row r="300" spans="1:6" x14ac:dyDescent="0.2">
      <c r="A300" s="183" t="s">
        <v>766</v>
      </c>
      <c r="B300" s="183" t="s">
        <v>1185</v>
      </c>
      <c r="C300" s="184" t="s">
        <v>1199</v>
      </c>
      <c r="D300" s="185" t="s">
        <v>824</v>
      </c>
      <c r="E300" s="186">
        <v>672.6</v>
      </c>
      <c r="F300" s="187" t="s">
        <v>1187</v>
      </c>
    </row>
    <row r="301" spans="1:6" x14ac:dyDescent="0.2">
      <c r="A301" s="183" t="s">
        <v>766</v>
      </c>
      <c r="B301" s="183" t="s">
        <v>1185</v>
      </c>
      <c r="C301" s="184" t="s">
        <v>1200</v>
      </c>
      <c r="D301" s="185" t="s">
        <v>824</v>
      </c>
      <c r="E301" s="186">
        <v>20650</v>
      </c>
      <c r="F301" s="187" t="s">
        <v>1187</v>
      </c>
    </row>
    <row r="302" spans="1:6" x14ac:dyDescent="0.2">
      <c r="A302" s="183" t="s">
        <v>766</v>
      </c>
      <c r="B302" s="183" t="s">
        <v>1185</v>
      </c>
      <c r="C302" s="184" t="s">
        <v>1201</v>
      </c>
      <c r="D302" s="185" t="s">
        <v>824</v>
      </c>
      <c r="E302" s="186">
        <v>4661</v>
      </c>
      <c r="F302" s="187" t="s">
        <v>1187</v>
      </c>
    </row>
    <row r="303" spans="1:6" x14ac:dyDescent="0.2">
      <c r="A303" s="183" t="s">
        <v>766</v>
      </c>
      <c r="B303" s="183" t="s">
        <v>1185</v>
      </c>
      <c r="C303" s="184" t="s">
        <v>1202</v>
      </c>
      <c r="D303" s="185" t="s">
        <v>824</v>
      </c>
      <c r="E303" s="186">
        <v>525.1</v>
      </c>
      <c r="F303" s="187" t="s">
        <v>1187</v>
      </c>
    </row>
    <row r="304" spans="1:6" x14ac:dyDescent="0.2">
      <c r="A304" s="183" t="s">
        <v>766</v>
      </c>
      <c r="B304" s="183" t="s">
        <v>1185</v>
      </c>
      <c r="C304" s="184" t="s">
        <v>1203</v>
      </c>
      <c r="D304" s="185" t="s">
        <v>824</v>
      </c>
      <c r="E304" s="186">
        <v>6384.19</v>
      </c>
      <c r="F304" s="187" t="s">
        <v>1187</v>
      </c>
    </row>
    <row r="305" spans="1:6" ht="21" customHeight="1" x14ac:dyDescent="0.2">
      <c r="A305" s="183" t="s">
        <v>766</v>
      </c>
      <c r="B305" s="183" t="s">
        <v>1185</v>
      </c>
      <c r="C305" s="184" t="s">
        <v>1204</v>
      </c>
      <c r="D305" s="185" t="s">
        <v>824</v>
      </c>
      <c r="E305" s="186">
        <v>899.04330000000004</v>
      </c>
      <c r="F305" s="187" t="s">
        <v>1187</v>
      </c>
    </row>
    <row r="306" spans="1:6" ht="29.25" customHeight="1" x14ac:dyDescent="0.2">
      <c r="A306" s="183" t="s">
        <v>766</v>
      </c>
      <c r="B306" s="183" t="s">
        <v>1185</v>
      </c>
      <c r="C306" s="184" t="s">
        <v>1205</v>
      </c>
      <c r="D306" s="185" t="s">
        <v>824</v>
      </c>
      <c r="E306" s="186">
        <v>348.1</v>
      </c>
      <c r="F306" s="187" t="s">
        <v>1187</v>
      </c>
    </row>
    <row r="307" spans="1:6" ht="28.5" customHeight="1" x14ac:dyDescent="0.2">
      <c r="A307" s="183" t="s">
        <v>766</v>
      </c>
      <c r="B307" s="183" t="s">
        <v>1185</v>
      </c>
      <c r="C307" s="184" t="s">
        <v>1206</v>
      </c>
      <c r="D307" s="185" t="s">
        <v>824</v>
      </c>
      <c r="E307" s="186">
        <v>147.5</v>
      </c>
      <c r="F307" s="187" t="s">
        <v>1187</v>
      </c>
    </row>
    <row r="308" spans="1:6" ht="32.25" customHeight="1" x14ac:dyDescent="0.2">
      <c r="A308" s="183" t="s">
        <v>766</v>
      </c>
      <c r="B308" s="183" t="s">
        <v>1185</v>
      </c>
      <c r="C308" s="184" t="s">
        <v>1207</v>
      </c>
      <c r="D308" s="185" t="s">
        <v>824</v>
      </c>
      <c r="E308" s="186">
        <v>11210</v>
      </c>
      <c r="F308" s="187" t="s">
        <v>1187</v>
      </c>
    </row>
    <row r="309" spans="1:6" ht="24" x14ac:dyDescent="0.2">
      <c r="A309" s="183" t="s">
        <v>766</v>
      </c>
      <c r="B309" s="183" t="s">
        <v>1185</v>
      </c>
      <c r="C309" s="184" t="s">
        <v>1208</v>
      </c>
      <c r="D309" s="185" t="s">
        <v>824</v>
      </c>
      <c r="E309" s="186">
        <v>1333.4</v>
      </c>
      <c r="F309" s="187" t="s">
        <v>1187</v>
      </c>
    </row>
    <row r="310" spans="1:6" x14ac:dyDescent="0.2">
      <c r="A310" s="188" t="s">
        <v>722</v>
      </c>
      <c r="B310" s="188" t="s">
        <v>1209</v>
      </c>
      <c r="C310" s="189" t="s">
        <v>1210</v>
      </c>
      <c r="D310" s="190" t="s">
        <v>824</v>
      </c>
      <c r="E310" s="191">
        <v>939.75</v>
      </c>
      <c r="F310" s="192" t="s">
        <v>1211</v>
      </c>
    </row>
    <row r="311" spans="1:6" ht="22.5" customHeight="1" x14ac:dyDescent="0.2">
      <c r="A311" s="188" t="s">
        <v>722</v>
      </c>
      <c r="B311" s="188" t="s">
        <v>1209</v>
      </c>
      <c r="C311" s="189" t="s">
        <v>1212</v>
      </c>
      <c r="D311" s="190" t="s">
        <v>824</v>
      </c>
      <c r="E311" s="191">
        <v>590</v>
      </c>
      <c r="F311" s="192" t="s">
        <v>1211</v>
      </c>
    </row>
    <row r="312" spans="1:6" x14ac:dyDescent="0.2">
      <c r="A312" s="188" t="s">
        <v>722</v>
      </c>
      <c r="B312" s="188" t="s">
        <v>1209</v>
      </c>
      <c r="C312" s="189" t="s">
        <v>1213</v>
      </c>
      <c r="D312" s="190" t="s">
        <v>824</v>
      </c>
      <c r="E312" s="191">
        <v>761.25</v>
      </c>
      <c r="F312" s="192" t="s">
        <v>1211</v>
      </c>
    </row>
    <row r="313" spans="1:6" x14ac:dyDescent="0.2">
      <c r="A313" s="188" t="s">
        <v>722</v>
      </c>
      <c r="B313" s="188" t="s">
        <v>1209</v>
      </c>
      <c r="C313" s="193" t="s">
        <v>1213</v>
      </c>
      <c r="D313" s="194" t="s">
        <v>824</v>
      </c>
      <c r="E313" s="195">
        <v>761.25</v>
      </c>
      <c r="F313" s="196" t="s">
        <v>1214</v>
      </c>
    </row>
    <row r="314" spans="1:6" ht="26.25" customHeight="1" x14ac:dyDescent="0.2">
      <c r="A314" s="188" t="s">
        <v>722</v>
      </c>
      <c r="B314" s="188" t="s">
        <v>1209</v>
      </c>
      <c r="C314" s="193" t="s">
        <v>1215</v>
      </c>
      <c r="D314" s="194" t="s">
        <v>824</v>
      </c>
      <c r="E314" s="195">
        <v>309.75</v>
      </c>
      <c r="F314" s="196" t="s">
        <v>1214</v>
      </c>
    </row>
    <row r="315" spans="1:6" ht="18" customHeight="1" x14ac:dyDescent="0.2">
      <c r="A315" s="188" t="s">
        <v>722</v>
      </c>
      <c r="B315" s="188" t="s">
        <v>1209</v>
      </c>
      <c r="C315" s="189" t="s">
        <v>1216</v>
      </c>
      <c r="D315" s="190" t="s">
        <v>824</v>
      </c>
      <c r="E315" s="191">
        <v>270.48</v>
      </c>
      <c r="F315" s="196" t="s">
        <v>1214</v>
      </c>
    </row>
    <row r="316" spans="1:6" x14ac:dyDescent="0.2">
      <c r="A316" s="188" t="s">
        <v>722</v>
      </c>
      <c r="B316" s="188" t="s">
        <v>1209</v>
      </c>
      <c r="C316" s="189" t="s">
        <v>1217</v>
      </c>
      <c r="D316" s="190" t="s">
        <v>824</v>
      </c>
      <c r="E316" s="191">
        <v>229.21530000000001</v>
      </c>
      <c r="F316" s="192" t="s">
        <v>1211</v>
      </c>
    </row>
    <row r="317" spans="1:6" x14ac:dyDescent="0.2">
      <c r="A317" s="188" t="s">
        <v>722</v>
      </c>
      <c r="B317" s="188" t="s">
        <v>1209</v>
      </c>
      <c r="C317" s="189" t="s">
        <v>1218</v>
      </c>
      <c r="D317" s="190" t="s">
        <v>824</v>
      </c>
      <c r="E317" s="191">
        <v>194.25</v>
      </c>
      <c r="F317" s="196" t="s">
        <v>1214</v>
      </c>
    </row>
    <row r="318" spans="1:6" x14ac:dyDescent="0.2">
      <c r="A318" s="188" t="s">
        <v>722</v>
      </c>
      <c r="B318" s="188" t="s">
        <v>1209</v>
      </c>
      <c r="C318" s="189" t="s">
        <v>1219</v>
      </c>
      <c r="D318" s="190" t="s">
        <v>824</v>
      </c>
      <c r="E318" s="191">
        <v>414.75</v>
      </c>
      <c r="F318" s="192" t="s">
        <v>1211</v>
      </c>
    </row>
    <row r="319" spans="1:6" x14ac:dyDescent="0.2">
      <c r="A319" s="188" t="s">
        <v>722</v>
      </c>
      <c r="B319" s="188" t="s">
        <v>1209</v>
      </c>
      <c r="C319" s="189" t="s">
        <v>1220</v>
      </c>
      <c r="D319" s="190" t="s">
        <v>824</v>
      </c>
      <c r="E319" s="191">
        <v>414.75</v>
      </c>
      <c r="F319" s="196" t="s">
        <v>1214</v>
      </c>
    </row>
    <row r="320" spans="1:6" x14ac:dyDescent="0.2">
      <c r="A320" s="188" t="s">
        <v>722</v>
      </c>
      <c r="B320" s="188" t="s">
        <v>1209</v>
      </c>
      <c r="C320" s="193" t="s">
        <v>1221</v>
      </c>
      <c r="D320" s="194" t="s">
        <v>824</v>
      </c>
      <c r="E320" s="195">
        <v>3669.75</v>
      </c>
      <c r="F320" s="196" t="s">
        <v>1214</v>
      </c>
    </row>
    <row r="321" spans="1:6" x14ac:dyDescent="0.2">
      <c r="A321" s="188" t="s">
        <v>722</v>
      </c>
      <c r="B321" s="188" t="s">
        <v>1209</v>
      </c>
      <c r="C321" s="189" t="s">
        <v>1222</v>
      </c>
      <c r="D321" s="190" t="s">
        <v>1223</v>
      </c>
      <c r="E321" s="191">
        <v>866.25</v>
      </c>
      <c r="F321" s="196" t="s">
        <v>1214</v>
      </c>
    </row>
    <row r="322" spans="1:6" ht="24" x14ac:dyDescent="0.2">
      <c r="A322" s="188" t="s">
        <v>722</v>
      </c>
      <c r="B322" s="188" t="s">
        <v>1209</v>
      </c>
      <c r="C322" s="189" t="s">
        <v>1224</v>
      </c>
      <c r="D322" s="190" t="s">
        <v>824</v>
      </c>
      <c r="E322" s="191">
        <v>8096</v>
      </c>
      <c r="F322" s="196" t="s">
        <v>1214</v>
      </c>
    </row>
    <row r="323" spans="1:6" ht="24" x14ac:dyDescent="0.2">
      <c r="A323" s="188" t="s">
        <v>722</v>
      </c>
      <c r="B323" s="188" t="s">
        <v>1209</v>
      </c>
      <c r="C323" s="189" t="s">
        <v>1225</v>
      </c>
      <c r="D323" s="190" t="s">
        <v>824</v>
      </c>
      <c r="E323" s="191">
        <v>8000</v>
      </c>
      <c r="F323" s="196" t="s">
        <v>1214</v>
      </c>
    </row>
    <row r="324" spans="1:6" x14ac:dyDescent="0.2">
      <c r="A324" s="188" t="s">
        <v>722</v>
      </c>
      <c r="B324" s="188" t="s">
        <v>1209</v>
      </c>
      <c r="C324" s="193" t="s">
        <v>1226</v>
      </c>
      <c r="D324" s="194" t="s">
        <v>824</v>
      </c>
      <c r="E324" s="195">
        <v>167.27</v>
      </c>
      <c r="F324" s="196" t="s">
        <v>1214</v>
      </c>
    </row>
    <row r="325" spans="1:6" ht="30.75" customHeight="1" x14ac:dyDescent="0.2">
      <c r="A325" s="188" t="s">
        <v>722</v>
      </c>
      <c r="B325" s="188" t="s">
        <v>1209</v>
      </c>
      <c r="C325" s="189" t="s">
        <v>1227</v>
      </c>
      <c r="D325" s="190" t="s">
        <v>824</v>
      </c>
      <c r="E325" s="191">
        <v>402.67669999999998</v>
      </c>
      <c r="F325" s="192" t="s">
        <v>1211</v>
      </c>
    </row>
    <row r="326" spans="1:6" x14ac:dyDescent="0.2">
      <c r="A326" s="188" t="s">
        <v>722</v>
      </c>
      <c r="B326" s="188" t="s">
        <v>1209</v>
      </c>
      <c r="C326" s="189" t="s">
        <v>1228</v>
      </c>
      <c r="D326" s="190" t="s">
        <v>824</v>
      </c>
      <c r="E326" s="191">
        <v>600.9153</v>
      </c>
      <c r="F326" s="192" t="s">
        <v>1211</v>
      </c>
    </row>
    <row r="327" spans="1:6" x14ac:dyDescent="0.2">
      <c r="A327" s="188" t="s">
        <v>722</v>
      </c>
      <c r="B327" s="188" t="s">
        <v>1209</v>
      </c>
      <c r="C327" s="189" t="s">
        <v>1229</v>
      </c>
      <c r="D327" s="190" t="s">
        <v>1223</v>
      </c>
      <c r="E327" s="191">
        <v>489.40600000000001</v>
      </c>
      <c r="F327" s="196" t="s">
        <v>1214</v>
      </c>
    </row>
    <row r="328" spans="1:6" ht="24.75" customHeight="1" x14ac:dyDescent="0.2">
      <c r="A328" s="188" t="s">
        <v>722</v>
      </c>
      <c r="B328" s="188" t="s">
        <v>1209</v>
      </c>
      <c r="C328" s="189" t="s">
        <v>1230</v>
      </c>
      <c r="D328" s="190" t="s">
        <v>824</v>
      </c>
      <c r="E328" s="191">
        <v>455.48</v>
      </c>
      <c r="F328" s="192" t="s">
        <v>1211</v>
      </c>
    </row>
    <row r="329" spans="1:6" ht="24" x14ac:dyDescent="0.2">
      <c r="A329" s="68" t="s">
        <v>738</v>
      </c>
      <c r="B329" s="68" t="s">
        <v>1231</v>
      </c>
      <c r="C329" s="69" t="s">
        <v>1232</v>
      </c>
      <c r="D329" s="70" t="s">
        <v>824</v>
      </c>
      <c r="E329" s="71">
        <v>6490</v>
      </c>
      <c r="F329" s="108" t="s">
        <v>1233</v>
      </c>
    </row>
    <row r="330" spans="1:6" ht="24" x14ac:dyDescent="0.2">
      <c r="A330" s="68" t="s">
        <v>1234</v>
      </c>
      <c r="B330" s="68" t="s">
        <v>1235</v>
      </c>
      <c r="C330" s="69" t="s">
        <v>1236</v>
      </c>
      <c r="D330" s="70" t="s">
        <v>990</v>
      </c>
      <c r="E330" s="71">
        <v>460.2</v>
      </c>
      <c r="F330" s="108" t="s">
        <v>1237</v>
      </c>
    </row>
    <row r="331" spans="1:6" ht="36" x14ac:dyDescent="0.2">
      <c r="A331" s="68" t="s">
        <v>634</v>
      </c>
      <c r="B331" s="68" t="s">
        <v>1238</v>
      </c>
      <c r="C331" s="69" t="s">
        <v>1239</v>
      </c>
      <c r="D331" s="70" t="s">
        <v>1240</v>
      </c>
      <c r="E331" s="71">
        <v>44877.760000000002</v>
      </c>
      <c r="F331" s="108" t="s">
        <v>1241</v>
      </c>
    </row>
    <row r="332" spans="1:6" x14ac:dyDescent="0.2">
      <c r="A332" s="72" t="s">
        <v>692</v>
      </c>
      <c r="B332" s="72" t="s">
        <v>1242</v>
      </c>
      <c r="C332" s="69" t="s">
        <v>1243</v>
      </c>
      <c r="D332" s="70" t="s">
        <v>1244</v>
      </c>
      <c r="E332" s="71">
        <v>3000</v>
      </c>
      <c r="F332" s="108" t="s">
        <v>1245</v>
      </c>
    </row>
    <row r="333" spans="1:6" ht="24" x14ac:dyDescent="0.2">
      <c r="A333" s="197" t="s">
        <v>1246</v>
      </c>
      <c r="B333" s="197" t="s">
        <v>1247</v>
      </c>
      <c r="C333" s="198" t="s">
        <v>1248</v>
      </c>
      <c r="D333" s="199" t="s">
        <v>824</v>
      </c>
      <c r="E333" s="200">
        <v>23562.5</v>
      </c>
      <c r="F333" s="201" t="s">
        <v>1249</v>
      </c>
    </row>
    <row r="334" spans="1:6" ht="24" x14ac:dyDescent="0.2">
      <c r="A334" s="197" t="s">
        <v>1246</v>
      </c>
      <c r="B334" s="197" t="s">
        <v>1247</v>
      </c>
      <c r="C334" s="198" t="s">
        <v>1250</v>
      </c>
      <c r="D334" s="199" t="s">
        <v>824</v>
      </c>
      <c r="E334" s="200">
        <v>102660</v>
      </c>
      <c r="F334" s="201" t="s">
        <v>1249</v>
      </c>
    </row>
    <row r="335" spans="1:6" ht="20.25" customHeight="1" x14ac:dyDescent="0.2">
      <c r="A335" s="202" t="s">
        <v>1251</v>
      </c>
      <c r="B335" s="202" t="s">
        <v>1252</v>
      </c>
      <c r="C335" s="203" t="s">
        <v>1253</v>
      </c>
      <c r="D335" s="204" t="s">
        <v>824</v>
      </c>
      <c r="E335" s="205">
        <v>590</v>
      </c>
      <c r="F335" s="206" t="s">
        <v>1254</v>
      </c>
    </row>
    <row r="336" spans="1:6" ht="15" customHeight="1" x14ac:dyDescent="0.2">
      <c r="A336" s="202" t="s">
        <v>1251</v>
      </c>
      <c r="B336" s="202" t="s">
        <v>1252</v>
      </c>
      <c r="C336" s="203" t="s">
        <v>1255</v>
      </c>
      <c r="D336" s="204" t="s">
        <v>824</v>
      </c>
      <c r="E336" s="205">
        <v>2124</v>
      </c>
      <c r="F336" s="206" t="s">
        <v>1254</v>
      </c>
    </row>
    <row r="337" spans="1:6" ht="14.1" customHeight="1" x14ac:dyDescent="0.2">
      <c r="A337" s="202" t="s">
        <v>1251</v>
      </c>
      <c r="B337" s="202" t="s">
        <v>1252</v>
      </c>
      <c r="C337" s="203" t="s">
        <v>1256</v>
      </c>
      <c r="D337" s="204" t="s">
        <v>1257</v>
      </c>
      <c r="E337" s="205">
        <v>2832</v>
      </c>
      <c r="F337" s="206" t="s">
        <v>1254</v>
      </c>
    </row>
    <row r="338" spans="1:6" x14ac:dyDescent="0.2">
      <c r="A338" s="202" t="s">
        <v>1251</v>
      </c>
      <c r="B338" s="202" t="s">
        <v>1252</v>
      </c>
      <c r="C338" s="203" t="s">
        <v>1258</v>
      </c>
      <c r="D338" s="204" t="s">
        <v>1257</v>
      </c>
      <c r="E338" s="205">
        <v>2548.8000000000002</v>
      </c>
      <c r="F338" s="206" t="s">
        <v>1254</v>
      </c>
    </row>
    <row r="339" spans="1:6" ht="15" customHeight="1" x14ac:dyDescent="0.2">
      <c r="A339" s="202" t="s">
        <v>1251</v>
      </c>
      <c r="B339" s="202" t="s">
        <v>1252</v>
      </c>
      <c r="C339" s="203" t="s">
        <v>1259</v>
      </c>
      <c r="D339" s="204" t="s">
        <v>1257</v>
      </c>
      <c r="E339" s="205">
        <v>2360</v>
      </c>
      <c r="F339" s="206" t="s">
        <v>1254</v>
      </c>
    </row>
    <row r="340" spans="1:6" ht="24" x14ac:dyDescent="0.2">
      <c r="A340" s="202" t="s">
        <v>1251</v>
      </c>
      <c r="B340" s="202" t="s">
        <v>1252</v>
      </c>
      <c r="C340" s="203" t="s">
        <v>1260</v>
      </c>
      <c r="D340" s="204" t="s">
        <v>1257</v>
      </c>
      <c r="E340" s="205">
        <v>2360</v>
      </c>
      <c r="F340" s="206" t="s">
        <v>1254</v>
      </c>
    </row>
    <row r="341" spans="1:6" x14ac:dyDescent="0.2">
      <c r="A341" s="202" t="s">
        <v>1251</v>
      </c>
      <c r="B341" s="202" t="s">
        <v>1252</v>
      </c>
      <c r="C341" s="203" t="s">
        <v>1261</v>
      </c>
      <c r="D341" s="204" t="s">
        <v>1257</v>
      </c>
      <c r="E341" s="205">
        <v>708</v>
      </c>
      <c r="F341" s="206" t="s">
        <v>1254</v>
      </c>
    </row>
    <row r="342" spans="1:6" x14ac:dyDescent="0.2">
      <c r="A342" s="202" t="s">
        <v>1251</v>
      </c>
      <c r="B342" s="202" t="s">
        <v>1252</v>
      </c>
      <c r="C342" s="203" t="s">
        <v>1262</v>
      </c>
      <c r="D342" s="204" t="s">
        <v>824</v>
      </c>
      <c r="E342" s="205">
        <v>7670</v>
      </c>
      <c r="F342" s="206" t="s">
        <v>1254</v>
      </c>
    </row>
    <row r="343" spans="1:6" ht="24" x14ac:dyDescent="0.2">
      <c r="A343" s="202" t="s">
        <v>1251</v>
      </c>
      <c r="B343" s="202" t="s">
        <v>1252</v>
      </c>
      <c r="C343" s="203" t="s">
        <v>1263</v>
      </c>
      <c r="D343" s="204" t="s">
        <v>1257</v>
      </c>
      <c r="E343" s="205">
        <v>2548.8000000000002</v>
      </c>
      <c r="F343" s="206" t="s">
        <v>1254</v>
      </c>
    </row>
    <row r="344" spans="1:6" ht="24" x14ac:dyDescent="0.2">
      <c r="A344" s="202" t="s">
        <v>1251</v>
      </c>
      <c r="B344" s="202" t="s">
        <v>1252</v>
      </c>
      <c r="C344" s="203" t="s">
        <v>1264</v>
      </c>
      <c r="D344" s="204" t="s">
        <v>824</v>
      </c>
      <c r="E344" s="205">
        <v>2360</v>
      </c>
      <c r="F344" s="206" t="s">
        <v>1254</v>
      </c>
    </row>
    <row r="345" spans="1:6" ht="24" x14ac:dyDescent="0.2">
      <c r="A345" s="202" t="s">
        <v>1251</v>
      </c>
      <c r="B345" s="202" t="s">
        <v>1252</v>
      </c>
      <c r="C345" s="203" t="s">
        <v>1265</v>
      </c>
      <c r="D345" s="204" t="s">
        <v>824</v>
      </c>
      <c r="E345" s="205">
        <v>1770</v>
      </c>
      <c r="F345" s="206" t="s">
        <v>1254</v>
      </c>
    </row>
    <row r="346" spans="1:6" x14ac:dyDescent="0.2">
      <c r="A346" s="202" t="s">
        <v>1251</v>
      </c>
      <c r="B346" s="202" t="s">
        <v>1252</v>
      </c>
      <c r="C346" s="203" t="s">
        <v>1266</v>
      </c>
      <c r="D346" s="204" t="s">
        <v>824</v>
      </c>
      <c r="E346" s="205">
        <v>1121</v>
      </c>
      <c r="F346" s="206" t="s">
        <v>1254</v>
      </c>
    </row>
    <row r="347" spans="1:6" x14ac:dyDescent="0.2">
      <c r="A347" s="207" t="s">
        <v>1267</v>
      </c>
      <c r="B347" s="207" t="s">
        <v>1268</v>
      </c>
      <c r="C347" s="208" t="s">
        <v>1269</v>
      </c>
      <c r="D347" s="209" t="s">
        <v>824</v>
      </c>
      <c r="E347" s="210">
        <v>1770</v>
      </c>
      <c r="F347" s="211" t="s">
        <v>1270</v>
      </c>
    </row>
    <row r="348" spans="1:6" ht="24" x14ac:dyDescent="0.2">
      <c r="A348" s="207" t="s">
        <v>1267</v>
      </c>
      <c r="B348" s="207" t="s">
        <v>1268</v>
      </c>
      <c r="C348" s="208" t="s">
        <v>1271</v>
      </c>
      <c r="D348" s="209" t="s">
        <v>824</v>
      </c>
      <c r="E348" s="210">
        <v>1062</v>
      </c>
      <c r="F348" s="211" t="s">
        <v>1270</v>
      </c>
    </row>
    <row r="349" spans="1:6" x14ac:dyDescent="0.2">
      <c r="A349" s="207" t="s">
        <v>1267</v>
      </c>
      <c r="B349" s="207" t="s">
        <v>1268</v>
      </c>
      <c r="C349" s="208" t="s">
        <v>1272</v>
      </c>
      <c r="D349" s="209" t="s">
        <v>824</v>
      </c>
      <c r="E349" s="210">
        <v>420.55200000000002</v>
      </c>
      <c r="F349" s="211" t="s">
        <v>1270</v>
      </c>
    </row>
    <row r="350" spans="1:6" ht="24" x14ac:dyDescent="0.2">
      <c r="A350" s="207" t="s">
        <v>1267</v>
      </c>
      <c r="B350" s="207" t="s">
        <v>1268</v>
      </c>
      <c r="C350" s="208" t="s">
        <v>1273</v>
      </c>
      <c r="D350" s="209" t="s">
        <v>824</v>
      </c>
      <c r="E350" s="210">
        <v>420.73</v>
      </c>
      <c r="F350" s="211" t="s">
        <v>1270</v>
      </c>
    </row>
    <row r="351" spans="1:6" ht="24" x14ac:dyDescent="0.2">
      <c r="A351" s="207" t="s">
        <v>1267</v>
      </c>
      <c r="B351" s="207" t="s">
        <v>1268</v>
      </c>
      <c r="C351" s="208" t="s">
        <v>1274</v>
      </c>
      <c r="D351" s="209" t="s">
        <v>824</v>
      </c>
      <c r="E351" s="210">
        <v>1379.48</v>
      </c>
      <c r="F351" s="211" t="s">
        <v>1270</v>
      </c>
    </row>
    <row r="352" spans="1:6" ht="24" x14ac:dyDescent="0.2">
      <c r="A352" s="207" t="s">
        <v>1267</v>
      </c>
      <c r="B352" s="207" t="s">
        <v>1268</v>
      </c>
      <c r="C352" s="208" t="s">
        <v>1274</v>
      </c>
      <c r="D352" s="209" t="s">
        <v>824</v>
      </c>
      <c r="E352" s="210">
        <v>486.69200000000001</v>
      </c>
      <c r="F352" s="211" t="s">
        <v>1270</v>
      </c>
    </row>
    <row r="353" spans="1:6" ht="24" x14ac:dyDescent="0.2">
      <c r="A353" s="207" t="s">
        <v>1267</v>
      </c>
      <c r="B353" s="207" t="s">
        <v>1268</v>
      </c>
      <c r="C353" s="208" t="s">
        <v>1275</v>
      </c>
      <c r="D353" s="209" t="s">
        <v>824</v>
      </c>
      <c r="E353" s="210">
        <v>420.09199999999998</v>
      </c>
      <c r="F353" s="211" t="s">
        <v>1270</v>
      </c>
    </row>
    <row r="354" spans="1:6" ht="24" x14ac:dyDescent="0.2">
      <c r="A354" s="207" t="s">
        <v>1267</v>
      </c>
      <c r="B354" s="207" t="s">
        <v>1268</v>
      </c>
      <c r="C354" s="208" t="s">
        <v>1276</v>
      </c>
      <c r="D354" s="209" t="s">
        <v>824</v>
      </c>
      <c r="E354" s="210">
        <v>422.358</v>
      </c>
      <c r="F354" s="211" t="s">
        <v>1270</v>
      </c>
    </row>
    <row r="355" spans="1:6" ht="15" customHeight="1" x14ac:dyDescent="0.2">
      <c r="A355" s="207" t="s">
        <v>1267</v>
      </c>
      <c r="B355" s="207" t="s">
        <v>1268</v>
      </c>
      <c r="C355" s="208" t="s">
        <v>1277</v>
      </c>
      <c r="D355" s="209" t="s">
        <v>824</v>
      </c>
      <c r="E355" s="210">
        <v>422.44</v>
      </c>
      <c r="F355" s="211" t="s">
        <v>1270</v>
      </c>
    </row>
    <row r="356" spans="1:6" ht="24" x14ac:dyDescent="0.2">
      <c r="A356" s="207" t="s">
        <v>1267</v>
      </c>
      <c r="B356" s="207" t="s">
        <v>1268</v>
      </c>
      <c r="C356" s="208" t="s">
        <v>1278</v>
      </c>
      <c r="D356" s="209" t="s">
        <v>824</v>
      </c>
      <c r="E356" s="210">
        <v>422.62799999999999</v>
      </c>
      <c r="F356" s="211" t="s">
        <v>1270</v>
      </c>
    </row>
    <row r="357" spans="1:6" ht="14.1" customHeight="1" x14ac:dyDescent="0.2">
      <c r="A357" s="207" t="s">
        <v>1267</v>
      </c>
      <c r="B357" s="207" t="s">
        <v>1268</v>
      </c>
      <c r="C357" s="208" t="s">
        <v>1279</v>
      </c>
      <c r="D357" s="209" t="s">
        <v>824</v>
      </c>
      <c r="E357" s="210">
        <v>810.41200000000003</v>
      </c>
      <c r="F357" s="211" t="s">
        <v>1270</v>
      </c>
    </row>
    <row r="358" spans="1:6" x14ac:dyDescent="0.2">
      <c r="A358" s="207" t="s">
        <v>1267</v>
      </c>
      <c r="B358" s="207" t="s">
        <v>1268</v>
      </c>
      <c r="C358" s="208" t="s">
        <v>1280</v>
      </c>
      <c r="D358" s="209" t="s">
        <v>824</v>
      </c>
      <c r="E358" s="210">
        <v>1069.47</v>
      </c>
      <c r="F358" s="211" t="s">
        <v>1270</v>
      </c>
    </row>
    <row r="359" spans="1:6" ht="18" customHeight="1" x14ac:dyDescent="0.2">
      <c r="A359" s="207" t="s">
        <v>1267</v>
      </c>
      <c r="B359" s="207" t="s">
        <v>1268</v>
      </c>
      <c r="C359" s="208" t="s">
        <v>1281</v>
      </c>
      <c r="D359" s="209" t="s">
        <v>824</v>
      </c>
      <c r="E359" s="210">
        <v>3499.9967000000001</v>
      </c>
      <c r="F359" s="211" t="s">
        <v>1270</v>
      </c>
    </row>
    <row r="360" spans="1:6" ht="18.95" customHeight="1" x14ac:dyDescent="0.2">
      <c r="A360" s="207" t="s">
        <v>1267</v>
      </c>
      <c r="B360" s="207" t="s">
        <v>1268</v>
      </c>
      <c r="C360" s="208" t="s">
        <v>1282</v>
      </c>
      <c r="D360" s="209" t="s">
        <v>824</v>
      </c>
      <c r="E360" s="210">
        <v>200.6</v>
      </c>
      <c r="F360" s="211" t="s">
        <v>1270</v>
      </c>
    </row>
    <row r="361" spans="1:6" ht="15.95" customHeight="1" x14ac:dyDescent="0.2">
      <c r="A361" s="207" t="s">
        <v>1267</v>
      </c>
      <c r="B361" s="207" t="s">
        <v>1268</v>
      </c>
      <c r="C361" s="208" t="s">
        <v>1283</v>
      </c>
      <c r="D361" s="209" t="s">
        <v>824</v>
      </c>
      <c r="E361" s="210">
        <v>17.405000000000001</v>
      </c>
      <c r="F361" s="211" t="s">
        <v>1270</v>
      </c>
    </row>
    <row r="362" spans="1:6" ht="21" customHeight="1" x14ac:dyDescent="0.2">
      <c r="A362" s="207" t="s">
        <v>1267</v>
      </c>
      <c r="B362" s="207" t="s">
        <v>1268</v>
      </c>
      <c r="C362" s="208" t="s">
        <v>1284</v>
      </c>
      <c r="D362" s="209" t="s">
        <v>824</v>
      </c>
      <c r="E362" s="210">
        <v>101.48</v>
      </c>
      <c r="F362" s="211" t="s">
        <v>1270</v>
      </c>
    </row>
    <row r="363" spans="1:6" x14ac:dyDescent="0.2">
      <c r="A363" s="207" t="s">
        <v>1267</v>
      </c>
      <c r="B363" s="207" t="s">
        <v>1268</v>
      </c>
      <c r="C363" s="208" t="s">
        <v>1285</v>
      </c>
      <c r="D363" s="209" t="s">
        <v>824</v>
      </c>
      <c r="E363" s="210">
        <v>15.281000000000001</v>
      </c>
      <c r="F363" s="211" t="s">
        <v>1270</v>
      </c>
    </row>
    <row r="364" spans="1:6" x14ac:dyDescent="0.2">
      <c r="A364" s="207" t="s">
        <v>1267</v>
      </c>
      <c r="B364" s="207" t="s">
        <v>1268</v>
      </c>
      <c r="C364" s="208" t="s">
        <v>1286</v>
      </c>
      <c r="D364" s="209" t="s">
        <v>824</v>
      </c>
      <c r="E364" s="210">
        <v>34.81</v>
      </c>
      <c r="F364" s="211" t="s">
        <v>1270</v>
      </c>
    </row>
    <row r="365" spans="1:6" x14ac:dyDescent="0.2">
      <c r="A365" s="207" t="s">
        <v>1267</v>
      </c>
      <c r="B365" s="207" t="s">
        <v>1268</v>
      </c>
      <c r="C365" s="208" t="s">
        <v>1287</v>
      </c>
      <c r="D365" s="209" t="s">
        <v>824</v>
      </c>
      <c r="E365" s="210">
        <v>77.88</v>
      </c>
      <c r="F365" s="211" t="s">
        <v>1270</v>
      </c>
    </row>
    <row r="366" spans="1:6" x14ac:dyDescent="0.2">
      <c r="A366" s="207" t="s">
        <v>1267</v>
      </c>
      <c r="B366" s="207" t="s">
        <v>1268</v>
      </c>
      <c r="C366" s="208" t="s">
        <v>1288</v>
      </c>
      <c r="D366" s="209" t="s">
        <v>848</v>
      </c>
      <c r="E366" s="210">
        <v>403.79669999999999</v>
      </c>
      <c r="F366" s="211" t="s">
        <v>1270</v>
      </c>
    </row>
    <row r="367" spans="1:6" x14ac:dyDescent="0.2">
      <c r="A367" s="207" t="s">
        <v>1267</v>
      </c>
      <c r="B367" s="207" t="s">
        <v>1268</v>
      </c>
      <c r="C367" s="208" t="s">
        <v>1289</v>
      </c>
      <c r="D367" s="209" t="s">
        <v>848</v>
      </c>
      <c r="E367" s="210">
        <v>36</v>
      </c>
      <c r="F367" s="211" t="s">
        <v>1270</v>
      </c>
    </row>
    <row r="368" spans="1:6" x14ac:dyDescent="0.2">
      <c r="A368" s="207" t="s">
        <v>1267</v>
      </c>
      <c r="B368" s="207" t="s">
        <v>1268</v>
      </c>
      <c r="C368" s="208" t="s">
        <v>1290</v>
      </c>
      <c r="D368" s="209" t="s">
        <v>848</v>
      </c>
      <c r="E368" s="210">
        <v>154.875</v>
      </c>
      <c r="F368" s="211" t="s">
        <v>1270</v>
      </c>
    </row>
    <row r="369" spans="1:6" x14ac:dyDescent="0.2">
      <c r="A369" s="207" t="s">
        <v>1267</v>
      </c>
      <c r="B369" s="207" t="s">
        <v>1268</v>
      </c>
      <c r="C369" s="207" t="s">
        <v>1291</v>
      </c>
      <c r="D369" s="209" t="s">
        <v>824</v>
      </c>
      <c r="E369" s="212">
        <v>121.54</v>
      </c>
      <c r="F369" s="213" t="s">
        <v>1270</v>
      </c>
    </row>
    <row r="370" spans="1:6" ht="18" customHeight="1" x14ac:dyDescent="0.2">
      <c r="A370" s="207" t="s">
        <v>1267</v>
      </c>
      <c r="B370" s="207" t="s">
        <v>1268</v>
      </c>
      <c r="C370" s="208" t="s">
        <v>1292</v>
      </c>
      <c r="D370" s="209" t="s">
        <v>824</v>
      </c>
      <c r="E370" s="210">
        <v>510.04250000000002</v>
      </c>
      <c r="F370" s="211" t="s">
        <v>1270</v>
      </c>
    </row>
    <row r="371" spans="1:6" ht="24" x14ac:dyDescent="0.2">
      <c r="A371" s="207" t="s">
        <v>1267</v>
      </c>
      <c r="B371" s="207" t="s">
        <v>1268</v>
      </c>
      <c r="C371" s="208" t="s">
        <v>1293</v>
      </c>
      <c r="D371" s="209" t="s">
        <v>824</v>
      </c>
      <c r="E371" s="210">
        <v>510.04250000000002</v>
      </c>
      <c r="F371" s="211" t="s">
        <v>1270</v>
      </c>
    </row>
    <row r="372" spans="1:6" ht="24" x14ac:dyDescent="0.2">
      <c r="A372" s="207" t="s">
        <v>1267</v>
      </c>
      <c r="B372" s="207" t="s">
        <v>1268</v>
      </c>
      <c r="C372" s="208" t="s">
        <v>1294</v>
      </c>
      <c r="D372" s="209" t="s">
        <v>824</v>
      </c>
      <c r="E372" s="210">
        <v>445.214</v>
      </c>
      <c r="F372" s="211" t="s">
        <v>1270</v>
      </c>
    </row>
    <row r="373" spans="1:6" ht="24" x14ac:dyDescent="0.2">
      <c r="A373" s="207" t="s">
        <v>1267</v>
      </c>
      <c r="B373" s="207" t="s">
        <v>1268</v>
      </c>
      <c r="C373" s="208" t="s">
        <v>1295</v>
      </c>
      <c r="D373" s="209" t="s">
        <v>824</v>
      </c>
      <c r="E373" s="210">
        <v>445.21409999999997</v>
      </c>
      <c r="F373" s="211" t="s">
        <v>1270</v>
      </c>
    </row>
    <row r="374" spans="1:6" ht="21.75" customHeight="1" x14ac:dyDescent="0.2">
      <c r="A374" s="207" t="s">
        <v>1267</v>
      </c>
      <c r="B374" s="207" t="s">
        <v>1268</v>
      </c>
      <c r="C374" s="208" t="s">
        <v>1295</v>
      </c>
      <c r="D374" s="209" t="s">
        <v>824</v>
      </c>
      <c r="E374" s="210">
        <v>437.91</v>
      </c>
      <c r="F374" s="211" t="s">
        <v>1270</v>
      </c>
    </row>
    <row r="375" spans="1:6" ht="24" x14ac:dyDescent="0.2">
      <c r="A375" s="207" t="s">
        <v>1267</v>
      </c>
      <c r="B375" s="207" t="s">
        <v>1268</v>
      </c>
      <c r="C375" s="208" t="s">
        <v>1296</v>
      </c>
      <c r="D375" s="209" t="s">
        <v>824</v>
      </c>
      <c r="E375" s="210">
        <v>440.16329999999999</v>
      </c>
      <c r="F375" s="211" t="s">
        <v>1270</v>
      </c>
    </row>
    <row r="376" spans="1:6" ht="24" x14ac:dyDescent="0.2">
      <c r="A376" s="207" t="s">
        <v>1267</v>
      </c>
      <c r="B376" s="207" t="s">
        <v>1268</v>
      </c>
      <c r="C376" s="208" t="s">
        <v>1297</v>
      </c>
      <c r="D376" s="209" t="s">
        <v>824</v>
      </c>
      <c r="E376" s="210">
        <v>439.49</v>
      </c>
      <c r="F376" s="211" t="s">
        <v>1270</v>
      </c>
    </row>
    <row r="377" spans="1:6" ht="24" x14ac:dyDescent="0.2">
      <c r="A377" s="207" t="s">
        <v>1267</v>
      </c>
      <c r="B377" s="207" t="s">
        <v>1268</v>
      </c>
      <c r="C377" s="208" t="s">
        <v>1298</v>
      </c>
      <c r="D377" s="209" t="s">
        <v>824</v>
      </c>
      <c r="E377" s="210">
        <v>442.005</v>
      </c>
      <c r="F377" s="211" t="s">
        <v>1270</v>
      </c>
    </row>
    <row r="378" spans="1:6" ht="24" x14ac:dyDescent="0.2">
      <c r="A378" s="207" t="s">
        <v>1267</v>
      </c>
      <c r="B378" s="207" t="s">
        <v>1268</v>
      </c>
      <c r="C378" s="208" t="s">
        <v>1299</v>
      </c>
      <c r="D378" s="209" t="s">
        <v>824</v>
      </c>
      <c r="E378" s="210">
        <v>439.49</v>
      </c>
      <c r="F378" s="211" t="s">
        <v>1270</v>
      </c>
    </row>
    <row r="379" spans="1:6" ht="24" x14ac:dyDescent="0.2">
      <c r="A379" s="207" t="s">
        <v>1267</v>
      </c>
      <c r="B379" s="207" t="s">
        <v>1268</v>
      </c>
      <c r="C379" s="208" t="s">
        <v>1300</v>
      </c>
      <c r="D379" s="209" t="s">
        <v>824</v>
      </c>
      <c r="E379" s="210">
        <v>835.00300000000004</v>
      </c>
      <c r="F379" s="211" t="s">
        <v>1270</v>
      </c>
    </row>
    <row r="380" spans="1:6" ht="24" x14ac:dyDescent="0.2">
      <c r="A380" s="207" t="s">
        <v>1267</v>
      </c>
      <c r="B380" s="207" t="s">
        <v>1268</v>
      </c>
      <c r="C380" s="208" t="s">
        <v>1301</v>
      </c>
      <c r="D380" s="209" t="s">
        <v>824</v>
      </c>
      <c r="E380" s="210">
        <v>1110</v>
      </c>
      <c r="F380" s="211" t="s">
        <v>1270</v>
      </c>
    </row>
    <row r="381" spans="1:6" ht="24" x14ac:dyDescent="0.2">
      <c r="A381" s="207" t="s">
        <v>1267</v>
      </c>
      <c r="B381" s="207" t="s">
        <v>1268</v>
      </c>
      <c r="C381" s="208" t="s">
        <v>1302</v>
      </c>
      <c r="D381" s="209" t="s">
        <v>824</v>
      </c>
      <c r="E381" s="210">
        <v>932.61249999999995</v>
      </c>
      <c r="F381" s="211" t="s">
        <v>1270</v>
      </c>
    </row>
    <row r="382" spans="1:6" ht="24" x14ac:dyDescent="0.2">
      <c r="A382" s="207" t="s">
        <v>1267</v>
      </c>
      <c r="B382" s="207" t="s">
        <v>1268</v>
      </c>
      <c r="C382" s="208" t="s">
        <v>1303</v>
      </c>
      <c r="D382" s="209" t="s">
        <v>824</v>
      </c>
      <c r="E382" s="210">
        <v>932.39</v>
      </c>
      <c r="F382" s="211" t="s">
        <v>1270</v>
      </c>
    </row>
    <row r="383" spans="1:6" ht="24" x14ac:dyDescent="0.2">
      <c r="A383" s="207" t="s">
        <v>1267</v>
      </c>
      <c r="B383" s="207" t="s">
        <v>1268</v>
      </c>
      <c r="C383" s="208" t="s">
        <v>1304</v>
      </c>
      <c r="D383" s="209" t="s">
        <v>824</v>
      </c>
      <c r="E383" s="210">
        <v>932.39</v>
      </c>
      <c r="F383" s="211" t="s">
        <v>1270</v>
      </c>
    </row>
    <row r="384" spans="1:6" ht="24" x14ac:dyDescent="0.2">
      <c r="A384" s="207" t="s">
        <v>1267</v>
      </c>
      <c r="B384" s="207" t="s">
        <v>1268</v>
      </c>
      <c r="C384" s="208" t="s">
        <v>1305</v>
      </c>
      <c r="D384" s="209" t="s">
        <v>824</v>
      </c>
      <c r="E384" s="210">
        <v>1015</v>
      </c>
      <c r="F384" s="211" t="s">
        <v>1270</v>
      </c>
    </row>
    <row r="385" spans="1:6" ht="24" x14ac:dyDescent="0.2">
      <c r="A385" s="207" t="s">
        <v>1267</v>
      </c>
      <c r="B385" s="207" t="s">
        <v>1268</v>
      </c>
      <c r="C385" s="208" t="s">
        <v>1306</v>
      </c>
      <c r="D385" s="209" t="s">
        <v>824</v>
      </c>
      <c r="E385" s="210">
        <v>927.75</v>
      </c>
      <c r="F385" s="211" t="s">
        <v>1270</v>
      </c>
    </row>
    <row r="386" spans="1:6" ht="24" x14ac:dyDescent="0.2">
      <c r="A386" s="207" t="s">
        <v>1267</v>
      </c>
      <c r="B386" s="207" t="s">
        <v>1268</v>
      </c>
      <c r="C386" s="208" t="s">
        <v>1307</v>
      </c>
      <c r="D386" s="209" t="s">
        <v>824</v>
      </c>
      <c r="E386" s="210">
        <v>922.77329999999995</v>
      </c>
      <c r="F386" s="211" t="s">
        <v>1270</v>
      </c>
    </row>
    <row r="387" spans="1:6" ht="24" x14ac:dyDescent="0.2">
      <c r="A387" s="207" t="s">
        <v>1267</v>
      </c>
      <c r="B387" s="207" t="s">
        <v>1268</v>
      </c>
      <c r="C387" s="208" t="s">
        <v>1308</v>
      </c>
      <c r="D387" s="209" t="s">
        <v>824</v>
      </c>
      <c r="E387" s="210">
        <v>929.53330000000005</v>
      </c>
      <c r="F387" s="211" t="s">
        <v>1270</v>
      </c>
    </row>
    <row r="388" spans="1:6" ht="24" x14ac:dyDescent="0.2">
      <c r="A388" s="207" t="s">
        <v>1267</v>
      </c>
      <c r="B388" s="207" t="s">
        <v>1268</v>
      </c>
      <c r="C388" s="208" t="s">
        <v>1309</v>
      </c>
      <c r="D388" s="209" t="s">
        <v>824</v>
      </c>
      <c r="E388" s="210">
        <v>885</v>
      </c>
      <c r="F388" s="211" t="s">
        <v>1270</v>
      </c>
    </row>
    <row r="389" spans="1:6" ht="24" x14ac:dyDescent="0.2">
      <c r="A389" s="207" t="s">
        <v>1267</v>
      </c>
      <c r="B389" s="207" t="s">
        <v>1268</v>
      </c>
      <c r="C389" s="208" t="s">
        <v>1310</v>
      </c>
      <c r="D389" s="209" t="s">
        <v>824</v>
      </c>
      <c r="E389" s="210">
        <v>1017.5025000000001</v>
      </c>
      <c r="F389" s="211" t="s">
        <v>1270</v>
      </c>
    </row>
    <row r="390" spans="1:6" ht="24" x14ac:dyDescent="0.2">
      <c r="A390" s="207" t="s">
        <v>1267</v>
      </c>
      <c r="B390" s="207" t="s">
        <v>1268</v>
      </c>
      <c r="C390" s="208" t="s">
        <v>1311</v>
      </c>
      <c r="D390" s="209" t="s">
        <v>824</v>
      </c>
      <c r="E390" s="210">
        <v>2700.0052000000001</v>
      </c>
      <c r="F390" s="211" t="s">
        <v>1270</v>
      </c>
    </row>
    <row r="391" spans="1:6" ht="24" x14ac:dyDescent="0.2">
      <c r="A391" s="207" t="s">
        <v>1267</v>
      </c>
      <c r="B391" s="207" t="s">
        <v>1268</v>
      </c>
      <c r="C391" s="208" t="s">
        <v>1312</v>
      </c>
      <c r="D391" s="209" t="s">
        <v>824</v>
      </c>
      <c r="E391" s="210">
        <v>2799.9985000000001</v>
      </c>
      <c r="F391" s="211" t="s">
        <v>1270</v>
      </c>
    </row>
    <row r="392" spans="1:6" ht="24" x14ac:dyDescent="0.2">
      <c r="A392" s="207" t="s">
        <v>1267</v>
      </c>
      <c r="B392" s="207" t="s">
        <v>1268</v>
      </c>
      <c r="C392" s="208" t="s">
        <v>1313</v>
      </c>
      <c r="D392" s="209" t="s">
        <v>824</v>
      </c>
      <c r="E392" s="210">
        <v>2149.9960000000001</v>
      </c>
      <c r="F392" s="211" t="s">
        <v>1270</v>
      </c>
    </row>
    <row r="393" spans="1:6" ht="24" x14ac:dyDescent="0.2">
      <c r="A393" s="207" t="s">
        <v>1267</v>
      </c>
      <c r="B393" s="207" t="s">
        <v>1268</v>
      </c>
      <c r="C393" s="208" t="s">
        <v>1314</v>
      </c>
      <c r="D393" s="209" t="s">
        <v>824</v>
      </c>
      <c r="E393" s="210">
        <v>3650</v>
      </c>
      <c r="F393" s="211" t="s">
        <v>1270</v>
      </c>
    </row>
    <row r="394" spans="1:6" ht="14.1" customHeight="1" x14ac:dyDescent="0.2">
      <c r="A394" s="207" t="s">
        <v>1267</v>
      </c>
      <c r="B394" s="207" t="s">
        <v>1268</v>
      </c>
      <c r="C394" s="208" t="s">
        <v>1315</v>
      </c>
      <c r="D394" s="209" t="s">
        <v>824</v>
      </c>
      <c r="E394" s="210">
        <v>30.68</v>
      </c>
      <c r="F394" s="211" t="s">
        <v>1270</v>
      </c>
    </row>
    <row r="395" spans="1:6" ht="24" x14ac:dyDescent="0.2">
      <c r="A395" s="207" t="s">
        <v>1267</v>
      </c>
      <c r="B395" s="207" t="s">
        <v>1268</v>
      </c>
      <c r="C395" s="208" t="s">
        <v>1316</v>
      </c>
      <c r="D395" s="209" t="s">
        <v>824</v>
      </c>
      <c r="E395" s="210">
        <v>5039.8509999999997</v>
      </c>
      <c r="F395" s="211" t="s">
        <v>1270</v>
      </c>
    </row>
    <row r="396" spans="1:6" ht="24" x14ac:dyDescent="0.2">
      <c r="A396" s="207" t="s">
        <v>1267</v>
      </c>
      <c r="B396" s="207" t="s">
        <v>1268</v>
      </c>
      <c r="C396" s="208" t="s">
        <v>1317</v>
      </c>
      <c r="D396" s="209" t="s">
        <v>824</v>
      </c>
      <c r="E396" s="210">
        <v>2700.0050000000001</v>
      </c>
      <c r="F396" s="211" t="s">
        <v>1270</v>
      </c>
    </row>
    <row r="397" spans="1:6" x14ac:dyDescent="0.2">
      <c r="A397" s="207" t="s">
        <v>1267</v>
      </c>
      <c r="B397" s="207" t="s">
        <v>1268</v>
      </c>
      <c r="C397" s="208" t="s">
        <v>1318</v>
      </c>
      <c r="D397" s="209" t="s">
        <v>824</v>
      </c>
      <c r="E397" s="210">
        <v>9.9946000000000002</v>
      </c>
      <c r="F397" s="211" t="s">
        <v>1270</v>
      </c>
    </row>
    <row r="398" spans="1:6" ht="24.75" customHeight="1" x14ac:dyDescent="0.2">
      <c r="A398" s="207" t="s">
        <v>1267</v>
      </c>
      <c r="B398" s="207" t="s">
        <v>1268</v>
      </c>
      <c r="C398" s="208" t="s">
        <v>1319</v>
      </c>
      <c r="D398" s="209" t="s">
        <v>824</v>
      </c>
      <c r="E398" s="210">
        <v>35.4</v>
      </c>
      <c r="F398" s="211" t="s">
        <v>1270</v>
      </c>
    </row>
    <row r="399" spans="1:6" ht="24" x14ac:dyDescent="0.2">
      <c r="A399" s="207" t="s">
        <v>1267</v>
      </c>
      <c r="B399" s="207" t="s">
        <v>1268</v>
      </c>
      <c r="C399" s="208" t="s">
        <v>1320</v>
      </c>
      <c r="D399" s="209" t="s">
        <v>824</v>
      </c>
      <c r="E399" s="210">
        <v>1184.72</v>
      </c>
      <c r="F399" s="211" t="s">
        <v>1270</v>
      </c>
    </row>
    <row r="400" spans="1:6" ht="24" x14ac:dyDescent="0.2">
      <c r="A400" s="207" t="s">
        <v>1267</v>
      </c>
      <c r="B400" s="207" t="s">
        <v>1268</v>
      </c>
      <c r="C400" s="208" t="s">
        <v>1321</v>
      </c>
      <c r="D400" s="209" t="s">
        <v>824</v>
      </c>
      <c r="E400" s="210">
        <v>2265.6</v>
      </c>
      <c r="F400" s="211" t="s">
        <v>1270</v>
      </c>
    </row>
    <row r="401" spans="1:6" x14ac:dyDescent="0.2">
      <c r="A401" s="207" t="s">
        <v>1267</v>
      </c>
      <c r="B401" s="207" t="s">
        <v>1268</v>
      </c>
      <c r="C401" s="208" t="s">
        <v>1322</v>
      </c>
      <c r="D401" s="209" t="s">
        <v>824</v>
      </c>
      <c r="E401" s="210">
        <v>13.3222</v>
      </c>
      <c r="F401" s="211" t="s">
        <v>1270</v>
      </c>
    </row>
    <row r="402" spans="1:6" x14ac:dyDescent="0.2">
      <c r="A402" s="207" t="s">
        <v>1267</v>
      </c>
      <c r="B402" s="207" t="s">
        <v>1268</v>
      </c>
      <c r="C402" s="208" t="s">
        <v>1323</v>
      </c>
      <c r="D402" s="209" t="s">
        <v>824</v>
      </c>
      <c r="E402" s="210">
        <v>107.675</v>
      </c>
      <c r="F402" s="211" t="s">
        <v>1270</v>
      </c>
    </row>
    <row r="403" spans="1:6" ht="21.75" customHeight="1" x14ac:dyDescent="0.2">
      <c r="A403" s="207" t="s">
        <v>1267</v>
      </c>
      <c r="B403" s="207" t="s">
        <v>1268</v>
      </c>
      <c r="C403" s="208" t="s">
        <v>1324</v>
      </c>
      <c r="D403" s="209" t="s">
        <v>824</v>
      </c>
      <c r="E403" s="210">
        <v>21.771000000000001</v>
      </c>
      <c r="F403" s="211" t="s">
        <v>1270</v>
      </c>
    </row>
    <row r="404" spans="1:6" x14ac:dyDescent="0.2">
      <c r="A404" s="207" t="s">
        <v>1267</v>
      </c>
      <c r="B404" s="207" t="s">
        <v>1268</v>
      </c>
      <c r="C404" s="208" t="s">
        <v>1325</v>
      </c>
      <c r="D404" s="209" t="s">
        <v>824</v>
      </c>
      <c r="E404" s="210">
        <v>7.8470000000000004</v>
      </c>
      <c r="F404" s="211" t="s">
        <v>1270</v>
      </c>
    </row>
    <row r="405" spans="1:6" ht="24" x14ac:dyDescent="0.2">
      <c r="A405" s="207" t="s">
        <v>1267</v>
      </c>
      <c r="B405" s="207" t="s">
        <v>1268</v>
      </c>
      <c r="C405" s="208" t="s">
        <v>1326</v>
      </c>
      <c r="D405" s="209" t="s">
        <v>824</v>
      </c>
      <c r="E405" s="210">
        <v>885.4</v>
      </c>
      <c r="F405" s="211" t="s">
        <v>1270</v>
      </c>
    </row>
    <row r="406" spans="1:6" ht="24" x14ac:dyDescent="0.2">
      <c r="A406" s="207" t="s">
        <v>1267</v>
      </c>
      <c r="B406" s="207" t="s">
        <v>1268</v>
      </c>
      <c r="C406" s="208" t="s">
        <v>1327</v>
      </c>
      <c r="D406" s="209" t="s">
        <v>824</v>
      </c>
      <c r="E406" s="210">
        <v>880.95249999999999</v>
      </c>
      <c r="F406" s="211" t="s">
        <v>1270</v>
      </c>
    </row>
    <row r="407" spans="1:6" ht="24" x14ac:dyDescent="0.2">
      <c r="A407" s="207" t="s">
        <v>1267</v>
      </c>
      <c r="B407" s="207" t="s">
        <v>1268</v>
      </c>
      <c r="C407" s="208" t="s">
        <v>1328</v>
      </c>
      <c r="D407" s="209" t="s">
        <v>824</v>
      </c>
      <c r="E407" s="210">
        <v>889.42600000000004</v>
      </c>
      <c r="F407" s="211" t="s">
        <v>1270</v>
      </c>
    </row>
    <row r="408" spans="1:6" x14ac:dyDescent="0.2">
      <c r="A408" s="207" t="s">
        <v>1267</v>
      </c>
      <c r="B408" s="207" t="s">
        <v>1268</v>
      </c>
      <c r="C408" s="208" t="s">
        <v>1329</v>
      </c>
      <c r="D408" s="209" t="s">
        <v>824</v>
      </c>
      <c r="E408" s="210">
        <v>20.001000000000001</v>
      </c>
      <c r="F408" s="211" t="s">
        <v>1270</v>
      </c>
    </row>
    <row r="409" spans="1:6" ht="15.95" customHeight="1" x14ac:dyDescent="0.2">
      <c r="A409" s="207" t="s">
        <v>1267</v>
      </c>
      <c r="B409" s="207" t="s">
        <v>1268</v>
      </c>
      <c r="C409" s="211" t="s">
        <v>1330</v>
      </c>
      <c r="D409" s="209" t="s">
        <v>824</v>
      </c>
      <c r="E409" s="214">
        <v>5750.01</v>
      </c>
      <c r="F409" s="211" t="s">
        <v>1270</v>
      </c>
    </row>
    <row r="410" spans="1:6" ht="24" x14ac:dyDescent="0.2">
      <c r="A410" s="207" t="s">
        <v>1267</v>
      </c>
      <c r="B410" s="207" t="s">
        <v>1268</v>
      </c>
      <c r="C410" s="208" t="s">
        <v>1331</v>
      </c>
      <c r="D410" s="209" t="s">
        <v>824</v>
      </c>
      <c r="E410" s="210">
        <v>4500.0006000000003</v>
      </c>
      <c r="F410" s="211" t="s">
        <v>1270</v>
      </c>
    </row>
    <row r="411" spans="1:6" x14ac:dyDescent="0.2">
      <c r="A411" s="207" t="s">
        <v>1267</v>
      </c>
      <c r="B411" s="207" t="s">
        <v>1268</v>
      </c>
      <c r="C411" s="208" t="s">
        <v>1332</v>
      </c>
      <c r="D411" s="209" t="s">
        <v>1223</v>
      </c>
      <c r="E411" s="210">
        <v>206.5</v>
      </c>
      <c r="F411" s="211" t="s">
        <v>1270</v>
      </c>
    </row>
    <row r="412" spans="1:6" x14ac:dyDescent="0.2">
      <c r="A412" s="207" t="s">
        <v>1267</v>
      </c>
      <c r="B412" s="207" t="s">
        <v>1268</v>
      </c>
      <c r="C412" s="208" t="s">
        <v>1333</v>
      </c>
      <c r="D412" s="209" t="s">
        <v>824</v>
      </c>
      <c r="E412" s="210">
        <v>144.9984</v>
      </c>
      <c r="F412" s="211" t="s">
        <v>1270</v>
      </c>
    </row>
    <row r="413" spans="1:6" x14ac:dyDescent="0.2">
      <c r="A413" s="207" t="s">
        <v>1267</v>
      </c>
      <c r="B413" s="207" t="s">
        <v>1268</v>
      </c>
      <c r="C413" s="208" t="s">
        <v>1334</v>
      </c>
      <c r="D413" s="209" t="s">
        <v>824</v>
      </c>
      <c r="E413" s="210">
        <v>1407.74</v>
      </c>
      <c r="F413" s="211" t="s">
        <v>1270</v>
      </c>
    </row>
    <row r="414" spans="1:6" x14ac:dyDescent="0.2">
      <c r="A414" s="207" t="s">
        <v>1267</v>
      </c>
      <c r="B414" s="207" t="s">
        <v>1268</v>
      </c>
      <c r="C414" s="208" t="s">
        <v>1335</v>
      </c>
      <c r="D414" s="209" t="s">
        <v>848</v>
      </c>
      <c r="E414" s="210">
        <v>71.98</v>
      </c>
      <c r="F414" s="211" t="s">
        <v>1270</v>
      </c>
    </row>
    <row r="415" spans="1:6" x14ac:dyDescent="0.2">
      <c r="A415" s="207" t="s">
        <v>1267</v>
      </c>
      <c r="B415" s="207" t="s">
        <v>1268</v>
      </c>
      <c r="C415" s="208" t="s">
        <v>1336</v>
      </c>
      <c r="D415" s="209" t="s">
        <v>824</v>
      </c>
      <c r="E415" s="210">
        <v>55</v>
      </c>
      <c r="F415" s="211" t="s">
        <v>1270</v>
      </c>
    </row>
    <row r="416" spans="1:6" x14ac:dyDescent="0.2">
      <c r="A416" s="207" t="s">
        <v>1267</v>
      </c>
      <c r="B416" s="207" t="s">
        <v>1268</v>
      </c>
      <c r="C416" s="208" t="s">
        <v>1337</v>
      </c>
      <c r="D416" s="209" t="s">
        <v>824</v>
      </c>
      <c r="E416" s="210">
        <v>55</v>
      </c>
      <c r="F416" s="211" t="s">
        <v>1270</v>
      </c>
    </row>
    <row r="417" spans="1:6" x14ac:dyDescent="0.2">
      <c r="A417" s="207" t="s">
        <v>1267</v>
      </c>
      <c r="B417" s="207" t="s">
        <v>1268</v>
      </c>
      <c r="C417" s="208" t="s">
        <v>1338</v>
      </c>
      <c r="D417" s="209" t="s">
        <v>1223</v>
      </c>
      <c r="E417" s="210">
        <v>72.5</v>
      </c>
      <c r="F417" s="211" t="s">
        <v>1270</v>
      </c>
    </row>
    <row r="418" spans="1:6" x14ac:dyDescent="0.2">
      <c r="A418" s="207" t="s">
        <v>1267</v>
      </c>
      <c r="B418" s="207" t="s">
        <v>1268</v>
      </c>
      <c r="C418" s="208" t="s">
        <v>1339</v>
      </c>
      <c r="D418" s="209" t="s">
        <v>824</v>
      </c>
      <c r="E418" s="210">
        <v>50</v>
      </c>
      <c r="F418" s="211" t="s">
        <v>1270</v>
      </c>
    </row>
    <row r="419" spans="1:6" x14ac:dyDescent="0.2">
      <c r="A419" s="207" t="s">
        <v>1267</v>
      </c>
      <c r="B419" s="207" t="s">
        <v>1268</v>
      </c>
      <c r="C419" s="208" t="s">
        <v>1340</v>
      </c>
      <c r="D419" s="209" t="s">
        <v>824</v>
      </c>
      <c r="E419" s="210">
        <v>1121</v>
      </c>
      <c r="F419" s="211" t="s">
        <v>1270</v>
      </c>
    </row>
    <row r="420" spans="1:6" x14ac:dyDescent="0.2">
      <c r="A420" s="207" t="s">
        <v>1267</v>
      </c>
      <c r="B420" s="207" t="s">
        <v>1268</v>
      </c>
      <c r="C420" s="208" t="s">
        <v>1341</v>
      </c>
      <c r="D420" s="209" t="s">
        <v>824</v>
      </c>
      <c r="E420" s="210">
        <v>254.99799999999999</v>
      </c>
      <c r="F420" s="211" t="s">
        <v>1270</v>
      </c>
    </row>
    <row r="421" spans="1:6" x14ac:dyDescent="0.2">
      <c r="A421" s="207" t="s">
        <v>1267</v>
      </c>
      <c r="B421" s="207" t="s">
        <v>1268</v>
      </c>
      <c r="C421" s="208" t="s">
        <v>1341</v>
      </c>
      <c r="D421" s="209" t="s">
        <v>824</v>
      </c>
      <c r="E421" s="210">
        <v>365.8</v>
      </c>
      <c r="F421" s="211" t="s">
        <v>1270</v>
      </c>
    </row>
    <row r="422" spans="1:6" x14ac:dyDescent="0.2">
      <c r="A422" s="207" t="s">
        <v>1267</v>
      </c>
      <c r="B422" s="207" t="s">
        <v>1268</v>
      </c>
      <c r="C422" s="211" t="s">
        <v>1342</v>
      </c>
      <c r="D422" s="209" t="s">
        <v>824</v>
      </c>
      <c r="E422" s="214">
        <v>498.99799999999999</v>
      </c>
      <c r="F422" s="211" t="s">
        <v>1270</v>
      </c>
    </row>
    <row r="423" spans="1:6" ht="24" x14ac:dyDescent="0.2">
      <c r="A423" s="207" t="s">
        <v>1267</v>
      </c>
      <c r="B423" s="207" t="s">
        <v>1268</v>
      </c>
      <c r="C423" s="208" t="s">
        <v>1343</v>
      </c>
      <c r="D423" s="209" t="s">
        <v>824</v>
      </c>
      <c r="E423" s="210">
        <v>10.9976</v>
      </c>
      <c r="F423" s="211" t="s">
        <v>1270</v>
      </c>
    </row>
    <row r="424" spans="1:6" ht="24" x14ac:dyDescent="0.2">
      <c r="A424" s="207" t="s">
        <v>1267</v>
      </c>
      <c r="B424" s="207" t="s">
        <v>1268</v>
      </c>
      <c r="C424" s="208" t="s">
        <v>1344</v>
      </c>
      <c r="D424" s="209" t="s">
        <v>824</v>
      </c>
      <c r="E424" s="210">
        <v>53.1</v>
      </c>
      <c r="F424" s="211" t="s">
        <v>1270</v>
      </c>
    </row>
    <row r="425" spans="1:6" ht="24" x14ac:dyDescent="0.2">
      <c r="A425" s="207" t="s">
        <v>1267</v>
      </c>
      <c r="B425" s="207" t="s">
        <v>1268</v>
      </c>
      <c r="C425" s="208" t="s">
        <v>1345</v>
      </c>
      <c r="D425" s="209" t="s">
        <v>824</v>
      </c>
      <c r="E425" s="210">
        <v>916.505</v>
      </c>
      <c r="F425" s="211" t="s">
        <v>1270</v>
      </c>
    </row>
    <row r="426" spans="1:6" ht="24" x14ac:dyDescent="0.2">
      <c r="A426" s="207" t="s">
        <v>1267</v>
      </c>
      <c r="B426" s="207" t="s">
        <v>1268</v>
      </c>
      <c r="C426" s="208" t="s">
        <v>1346</v>
      </c>
      <c r="D426" s="209" t="s">
        <v>824</v>
      </c>
      <c r="E426" s="210">
        <v>5015</v>
      </c>
      <c r="F426" s="211" t="s">
        <v>1270</v>
      </c>
    </row>
    <row r="427" spans="1:6" ht="24" x14ac:dyDescent="0.2">
      <c r="A427" s="207" t="s">
        <v>1267</v>
      </c>
      <c r="B427" s="207" t="s">
        <v>1268</v>
      </c>
      <c r="C427" s="208" t="s">
        <v>1347</v>
      </c>
      <c r="D427" s="209" t="s">
        <v>824</v>
      </c>
      <c r="E427" s="210">
        <v>10584.6</v>
      </c>
      <c r="F427" s="211" t="s">
        <v>1270</v>
      </c>
    </row>
    <row r="428" spans="1:6" x14ac:dyDescent="0.2">
      <c r="A428" s="207" t="s">
        <v>1267</v>
      </c>
      <c r="B428" s="207" t="s">
        <v>1268</v>
      </c>
      <c r="C428" s="208" t="s">
        <v>1348</v>
      </c>
      <c r="D428" s="209" t="s">
        <v>824</v>
      </c>
      <c r="E428" s="210">
        <v>8.85</v>
      </c>
      <c r="F428" s="211" t="s">
        <v>1270</v>
      </c>
    </row>
    <row r="429" spans="1:6" x14ac:dyDescent="0.2">
      <c r="A429" s="207" t="s">
        <v>1267</v>
      </c>
      <c r="B429" s="207" t="s">
        <v>1268</v>
      </c>
      <c r="C429" s="208" t="s">
        <v>1349</v>
      </c>
      <c r="D429" s="209" t="s">
        <v>824</v>
      </c>
      <c r="E429" s="210">
        <v>26.55</v>
      </c>
      <c r="F429" s="211" t="s">
        <v>1270</v>
      </c>
    </row>
    <row r="430" spans="1:6" x14ac:dyDescent="0.2">
      <c r="A430" s="207" t="s">
        <v>1267</v>
      </c>
      <c r="B430" s="207" t="s">
        <v>1268</v>
      </c>
      <c r="C430" s="208" t="s">
        <v>1350</v>
      </c>
      <c r="D430" s="209" t="s">
        <v>824</v>
      </c>
      <c r="E430" s="210">
        <v>71.98</v>
      </c>
      <c r="F430" s="211" t="s">
        <v>1270</v>
      </c>
    </row>
    <row r="431" spans="1:6" x14ac:dyDescent="0.2">
      <c r="A431" s="207" t="s">
        <v>1267</v>
      </c>
      <c r="B431" s="207" t="s">
        <v>1268</v>
      </c>
      <c r="C431" s="208" t="s">
        <v>1351</v>
      </c>
      <c r="D431" s="209" t="s">
        <v>824</v>
      </c>
      <c r="E431" s="210">
        <v>278.77499999999998</v>
      </c>
      <c r="F431" s="211" t="s">
        <v>1270</v>
      </c>
    </row>
    <row r="432" spans="1:6" x14ac:dyDescent="0.2">
      <c r="A432" s="207" t="s">
        <v>1267</v>
      </c>
      <c r="B432" s="207" t="s">
        <v>1268</v>
      </c>
      <c r="C432" s="208" t="s">
        <v>1352</v>
      </c>
      <c r="D432" s="209" t="s">
        <v>824</v>
      </c>
      <c r="E432" s="210">
        <v>32.001600000000003</v>
      </c>
      <c r="F432" s="211" t="s">
        <v>1270</v>
      </c>
    </row>
    <row r="433" spans="1:6" x14ac:dyDescent="0.2">
      <c r="A433" s="207" t="s">
        <v>1267</v>
      </c>
      <c r="B433" s="207" t="s">
        <v>1268</v>
      </c>
      <c r="C433" s="208" t="s">
        <v>1353</v>
      </c>
      <c r="D433" s="209" t="s">
        <v>824</v>
      </c>
      <c r="E433" s="210">
        <v>33.04</v>
      </c>
      <c r="F433" s="211" t="s">
        <v>1270</v>
      </c>
    </row>
    <row r="434" spans="1:6" x14ac:dyDescent="0.2">
      <c r="A434" s="207" t="s">
        <v>1267</v>
      </c>
      <c r="B434" s="207" t="s">
        <v>1268</v>
      </c>
      <c r="C434" s="208" t="s">
        <v>1354</v>
      </c>
      <c r="D434" s="209" t="s">
        <v>824</v>
      </c>
      <c r="E434" s="210">
        <v>24.78</v>
      </c>
      <c r="F434" s="211" t="s">
        <v>1270</v>
      </c>
    </row>
    <row r="435" spans="1:6" x14ac:dyDescent="0.2">
      <c r="A435" s="207" t="s">
        <v>1267</v>
      </c>
      <c r="B435" s="207" t="s">
        <v>1268</v>
      </c>
      <c r="C435" s="208" t="s">
        <v>1355</v>
      </c>
      <c r="D435" s="209" t="s">
        <v>824</v>
      </c>
      <c r="E435" s="210">
        <v>21.24</v>
      </c>
      <c r="F435" s="211" t="s">
        <v>1270</v>
      </c>
    </row>
    <row r="436" spans="1:6" ht="24" x14ac:dyDescent="0.2">
      <c r="A436" s="207" t="s">
        <v>1267</v>
      </c>
      <c r="B436" s="207" t="s">
        <v>1268</v>
      </c>
      <c r="C436" s="208" t="s">
        <v>1356</v>
      </c>
      <c r="D436" s="209" t="s">
        <v>824</v>
      </c>
      <c r="E436" s="210">
        <v>8379.4282999999996</v>
      </c>
      <c r="F436" s="211" t="s">
        <v>1270</v>
      </c>
    </row>
    <row r="437" spans="1:6" ht="24" x14ac:dyDescent="0.2">
      <c r="A437" s="207" t="s">
        <v>1267</v>
      </c>
      <c r="B437" s="207" t="s">
        <v>1268</v>
      </c>
      <c r="C437" s="208" t="s">
        <v>1357</v>
      </c>
      <c r="D437" s="209" t="s">
        <v>824</v>
      </c>
      <c r="E437" s="210">
        <v>3100.0016999999998</v>
      </c>
      <c r="F437" s="211" t="s">
        <v>1270</v>
      </c>
    </row>
    <row r="438" spans="1:6" ht="24" x14ac:dyDescent="0.2">
      <c r="A438" s="207" t="s">
        <v>1267</v>
      </c>
      <c r="B438" s="207" t="s">
        <v>1268</v>
      </c>
      <c r="C438" s="208" t="s">
        <v>1358</v>
      </c>
      <c r="D438" s="209" t="s">
        <v>824</v>
      </c>
      <c r="E438" s="210">
        <v>7601.18</v>
      </c>
      <c r="F438" s="211" t="s">
        <v>1270</v>
      </c>
    </row>
    <row r="439" spans="1:6" x14ac:dyDescent="0.2">
      <c r="A439" s="207" t="s">
        <v>1267</v>
      </c>
      <c r="B439" s="207" t="s">
        <v>1268</v>
      </c>
      <c r="C439" s="208" t="s">
        <v>1359</v>
      </c>
      <c r="D439" s="209" t="s">
        <v>824</v>
      </c>
      <c r="E439" s="210">
        <v>5.31</v>
      </c>
      <c r="F439" s="211" t="s">
        <v>1270</v>
      </c>
    </row>
    <row r="440" spans="1:6" x14ac:dyDescent="0.2">
      <c r="A440" s="207" t="s">
        <v>1267</v>
      </c>
      <c r="B440" s="207" t="s">
        <v>1268</v>
      </c>
      <c r="C440" s="208" t="s">
        <v>1360</v>
      </c>
      <c r="D440" s="209" t="s">
        <v>824</v>
      </c>
      <c r="E440" s="210">
        <v>9.6760000000000002</v>
      </c>
      <c r="F440" s="211" t="s">
        <v>1270</v>
      </c>
    </row>
    <row r="441" spans="1:6" x14ac:dyDescent="0.2">
      <c r="A441" s="207" t="s">
        <v>1267</v>
      </c>
      <c r="B441" s="207" t="s">
        <v>1268</v>
      </c>
      <c r="C441" s="208" t="s">
        <v>1361</v>
      </c>
      <c r="D441" s="209" t="s">
        <v>824</v>
      </c>
      <c r="E441" s="210">
        <v>25.924600000000002</v>
      </c>
      <c r="F441" s="211" t="s">
        <v>1270</v>
      </c>
    </row>
    <row r="442" spans="1:6" x14ac:dyDescent="0.2">
      <c r="A442" s="207" t="s">
        <v>1267</v>
      </c>
      <c r="B442" s="207" t="s">
        <v>1268</v>
      </c>
      <c r="C442" s="208" t="s">
        <v>1362</v>
      </c>
      <c r="D442" s="209" t="s">
        <v>824</v>
      </c>
      <c r="E442" s="210">
        <v>4163.9250000000002</v>
      </c>
      <c r="F442" s="211" t="s">
        <v>1270</v>
      </c>
    </row>
    <row r="443" spans="1:6" x14ac:dyDescent="0.2">
      <c r="A443" s="207" t="s">
        <v>1267</v>
      </c>
      <c r="B443" s="207" t="s">
        <v>1268</v>
      </c>
      <c r="C443" s="208" t="s">
        <v>1363</v>
      </c>
      <c r="D443" s="209" t="s">
        <v>824</v>
      </c>
      <c r="E443" s="210">
        <v>15.34</v>
      </c>
      <c r="F443" s="211" t="s">
        <v>1270</v>
      </c>
    </row>
    <row r="444" spans="1:6" x14ac:dyDescent="0.2">
      <c r="A444" s="207" t="s">
        <v>1267</v>
      </c>
      <c r="B444" s="207" t="s">
        <v>1268</v>
      </c>
      <c r="C444" s="208" t="s">
        <v>1364</v>
      </c>
      <c r="D444" s="209" t="s">
        <v>824</v>
      </c>
      <c r="E444" s="210">
        <v>788.24</v>
      </c>
      <c r="F444" s="211" t="s">
        <v>1270</v>
      </c>
    </row>
    <row r="445" spans="1:6" x14ac:dyDescent="0.2">
      <c r="A445" s="207" t="s">
        <v>1267</v>
      </c>
      <c r="B445" s="207" t="s">
        <v>1268</v>
      </c>
      <c r="C445" s="207" t="s">
        <v>1365</v>
      </c>
      <c r="D445" s="209" t="s">
        <v>824</v>
      </c>
      <c r="E445" s="212">
        <v>1888</v>
      </c>
      <c r="F445" s="213" t="s">
        <v>1270</v>
      </c>
    </row>
    <row r="446" spans="1:6" x14ac:dyDescent="0.2">
      <c r="A446" s="207" t="s">
        <v>1267</v>
      </c>
      <c r="B446" s="207" t="s">
        <v>1268</v>
      </c>
      <c r="C446" s="207" t="s">
        <v>1366</v>
      </c>
      <c r="D446" s="209" t="s">
        <v>824</v>
      </c>
      <c r="E446" s="212">
        <v>1888</v>
      </c>
      <c r="F446" s="213" t="s">
        <v>1270</v>
      </c>
    </row>
    <row r="447" spans="1:6" x14ac:dyDescent="0.2">
      <c r="A447" s="207" t="s">
        <v>1267</v>
      </c>
      <c r="B447" s="207" t="s">
        <v>1268</v>
      </c>
      <c r="C447" s="207" t="s">
        <v>1367</v>
      </c>
      <c r="D447" s="209" t="s">
        <v>824</v>
      </c>
      <c r="E447" s="212">
        <v>1858.5</v>
      </c>
      <c r="F447" s="213" t="s">
        <v>1270</v>
      </c>
    </row>
    <row r="448" spans="1:6" x14ac:dyDescent="0.2">
      <c r="A448" s="207" t="s">
        <v>1267</v>
      </c>
      <c r="B448" s="207" t="s">
        <v>1268</v>
      </c>
      <c r="C448" s="208" t="s">
        <v>1368</v>
      </c>
      <c r="D448" s="209" t="s">
        <v>848</v>
      </c>
      <c r="E448" s="210">
        <v>27.14</v>
      </c>
      <c r="F448" s="211" t="s">
        <v>1270</v>
      </c>
    </row>
    <row r="449" spans="1:6" x14ac:dyDescent="0.2">
      <c r="A449" s="207" t="s">
        <v>1267</v>
      </c>
      <c r="B449" s="207" t="s">
        <v>1268</v>
      </c>
      <c r="C449" s="208" t="s">
        <v>1369</v>
      </c>
      <c r="D449" s="209" t="s">
        <v>824</v>
      </c>
      <c r="E449" s="210">
        <v>33.4176</v>
      </c>
      <c r="F449" s="211" t="s">
        <v>1270</v>
      </c>
    </row>
    <row r="450" spans="1:6" x14ac:dyDescent="0.2">
      <c r="A450" s="207" t="s">
        <v>1267</v>
      </c>
      <c r="B450" s="207" t="s">
        <v>1268</v>
      </c>
      <c r="C450" s="208" t="s">
        <v>1370</v>
      </c>
      <c r="D450" s="209" t="s">
        <v>824</v>
      </c>
      <c r="E450" s="210">
        <v>46.999499999999998</v>
      </c>
      <c r="F450" s="211" t="s">
        <v>1270</v>
      </c>
    </row>
    <row r="451" spans="1:6" x14ac:dyDescent="0.2">
      <c r="A451" s="207" t="s">
        <v>1267</v>
      </c>
      <c r="B451" s="207" t="s">
        <v>1268</v>
      </c>
      <c r="C451" s="208" t="s">
        <v>1371</v>
      </c>
      <c r="D451" s="209" t="s">
        <v>824</v>
      </c>
      <c r="E451" s="210">
        <v>49.206000000000003</v>
      </c>
      <c r="F451" s="211" t="s">
        <v>1270</v>
      </c>
    </row>
    <row r="452" spans="1:6" x14ac:dyDescent="0.2">
      <c r="A452" s="207" t="s">
        <v>1267</v>
      </c>
      <c r="B452" s="207" t="s">
        <v>1268</v>
      </c>
      <c r="C452" s="208" t="s">
        <v>1372</v>
      </c>
      <c r="D452" s="209" t="s">
        <v>824</v>
      </c>
      <c r="E452" s="210">
        <v>619.5</v>
      </c>
      <c r="F452" s="211" t="s">
        <v>1270</v>
      </c>
    </row>
    <row r="453" spans="1:6" ht="18" customHeight="1" x14ac:dyDescent="0.2">
      <c r="A453" s="207" t="s">
        <v>1267</v>
      </c>
      <c r="B453" s="207" t="s">
        <v>1268</v>
      </c>
      <c r="C453" s="208" t="s">
        <v>1373</v>
      </c>
      <c r="D453" s="209" t="s">
        <v>824</v>
      </c>
      <c r="E453" s="210">
        <v>49.607300000000002</v>
      </c>
      <c r="F453" s="211" t="s">
        <v>1270</v>
      </c>
    </row>
    <row r="454" spans="1:6" x14ac:dyDescent="0.2">
      <c r="A454" s="207" t="s">
        <v>1267</v>
      </c>
      <c r="B454" s="207" t="s">
        <v>1268</v>
      </c>
      <c r="C454" s="208" t="s">
        <v>1374</v>
      </c>
      <c r="D454" s="209" t="s">
        <v>824</v>
      </c>
      <c r="E454" s="210">
        <v>1362.9</v>
      </c>
      <c r="F454" s="211" t="s">
        <v>1270</v>
      </c>
    </row>
    <row r="455" spans="1:6" x14ac:dyDescent="0.2">
      <c r="A455" s="207" t="s">
        <v>1267</v>
      </c>
      <c r="B455" s="207" t="s">
        <v>1268</v>
      </c>
      <c r="C455" s="208" t="s">
        <v>1375</v>
      </c>
      <c r="D455" s="209" t="s">
        <v>824</v>
      </c>
      <c r="E455" s="210">
        <v>114.46</v>
      </c>
      <c r="F455" s="211" t="s">
        <v>1270</v>
      </c>
    </row>
    <row r="456" spans="1:6" ht="18.95" customHeight="1" x14ac:dyDescent="0.2">
      <c r="A456" s="207" t="s">
        <v>1267</v>
      </c>
      <c r="B456" s="207" t="s">
        <v>1268</v>
      </c>
      <c r="C456" s="208" t="s">
        <v>1376</v>
      </c>
      <c r="D456" s="209" t="s">
        <v>824</v>
      </c>
      <c r="E456" s="210">
        <v>4399.9949999999999</v>
      </c>
      <c r="F456" s="211" t="s">
        <v>1270</v>
      </c>
    </row>
    <row r="457" spans="1:6" ht="18.95" customHeight="1" x14ac:dyDescent="0.2">
      <c r="A457" s="207" t="s">
        <v>1267</v>
      </c>
      <c r="B457" s="207" t="s">
        <v>1268</v>
      </c>
      <c r="C457" s="208" t="s">
        <v>1377</v>
      </c>
      <c r="D457" s="209" t="s">
        <v>824</v>
      </c>
      <c r="E457" s="210">
        <v>2242</v>
      </c>
      <c r="F457" s="211" t="s">
        <v>1270</v>
      </c>
    </row>
    <row r="458" spans="1:6" ht="18.95" customHeight="1" x14ac:dyDescent="0.2">
      <c r="A458" s="207" t="s">
        <v>1267</v>
      </c>
      <c r="B458" s="207" t="s">
        <v>1268</v>
      </c>
      <c r="C458" s="208" t="s">
        <v>1378</v>
      </c>
      <c r="D458" s="209" t="s">
        <v>824</v>
      </c>
      <c r="E458" s="210">
        <v>1982.4</v>
      </c>
      <c r="F458" s="211" t="s">
        <v>1270</v>
      </c>
    </row>
    <row r="459" spans="1:6" ht="24" x14ac:dyDescent="0.2">
      <c r="A459" s="207" t="s">
        <v>1267</v>
      </c>
      <c r="B459" s="207" t="s">
        <v>1268</v>
      </c>
      <c r="C459" s="208" t="s">
        <v>1379</v>
      </c>
      <c r="D459" s="209" t="s">
        <v>824</v>
      </c>
      <c r="E459" s="210">
        <v>2006</v>
      </c>
      <c r="F459" s="211" t="s">
        <v>1270</v>
      </c>
    </row>
    <row r="460" spans="1:6" ht="15" customHeight="1" x14ac:dyDescent="0.2">
      <c r="A460" s="207" t="s">
        <v>1267</v>
      </c>
      <c r="B460" s="207" t="s">
        <v>1268</v>
      </c>
      <c r="C460" s="208" t="s">
        <v>1380</v>
      </c>
      <c r="D460" s="209" t="s">
        <v>824</v>
      </c>
      <c r="E460" s="210">
        <v>3186</v>
      </c>
      <c r="F460" s="211" t="s">
        <v>1270</v>
      </c>
    </row>
    <row r="461" spans="1:6" ht="24" x14ac:dyDescent="0.2">
      <c r="A461" s="207" t="s">
        <v>1267</v>
      </c>
      <c r="B461" s="207" t="s">
        <v>1268</v>
      </c>
      <c r="C461" s="208" t="s">
        <v>1381</v>
      </c>
      <c r="D461" s="209" t="s">
        <v>824</v>
      </c>
      <c r="E461" s="210">
        <v>2908.2525000000001</v>
      </c>
      <c r="F461" s="211" t="s">
        <v>1270</v>
      </c>
    </row>
    <row r="462" spans="1:6" ht="20.25" customHeight="1" x14ac:dyDescent="0.2">
      <c r="A462" s="207" t="s">
        <v>1267</v>
      </c>
      <c r="B462" s="207" t="s">
        <v>1268</v>
      </c>
      <c r="C462" s="208" t="s">
        <v>1382</v>
      </c>
      <c r="D462" s="209" t="s">
        <v>824</v>
      </c>
      <c r="E462" s="210">
        <v>4979.6000000000004</v>
      </c>
      <c r="F462" s="211" t="s">
        <v>1270</v>
      </c>
    </row>
    <row r="463" spans="1:6" ht="21.75" customHeight="1" x14ac:dyDescent="0.2">
      <c r="A463" s="207" t="s">
        <v>1267</v>
      </c>
      <c r="B463" s="207" t="s">
        <v>1268</v>
      </c>
      <c r="C463" s="208" t="s">
        <v>1383</v>
      </c>
      <c r="D463" s="209" t="s">
        <v>824</v>
      </c>
      <c r="E463" s="210">
        <v>4248</v>
      </c>
      <c r="F463" s="211" t="s">
        <v>1270</v>
      </c>
    </row>
    <row r="464" spans="1:6" ht="21.75" customHeight="1" x14ac:dyDescent="0.2">
      <c r="A464" s="207" t="s">
        <v>1267</v>
      </c>
      <c r="B464" s="207" t="s">
        <v>1268</v>
      </c>
      <c r="C464" s="208" t="s">
        <v>1384</v>
      </c>
      <c r="D464" s="209" t="s">
        <v>824</v>
      </c>
      <c r="E464" s="210">
        <v>2419</v>
      </c>
      <c r="F464" s="211" t="s">
        <v>1270</v>
      </c>
    </row>
    <row r="465" spans="1:6" ht="15" customHeight="1" x14ac:dyDescent="0.2">
      <c r="A465" s="207" t="s">
        <v>1267</v>
      </c>
      <c r="B465" s="207" t="s">
        <v>1268</v>
      </c>
      <c r="C465" s="208" t="s">
        <v>1385</v>
      </c>
      <c r="D465" s="209" t="s">
        <v>824</v>
      </c>
      <c r="E465" s="210">
        <v>5015</v>
      </c>
      <c r="F465" s="211" t="s">
        <v>1270</v>
      </c>
    </row>
    <row r="466" spans="1:6" ht="17.100000000000001" customHeight="1" x14ac:dyDescent="0.2">
      <c r="A466" s="207" t="s">
        <v>1267</v>
      </c>
      <c r="B466" s="207" t="s">
        <v>1268</v>
      </c>
      <c r="C466" s="208" t="s">
        <v>1386</v>
      </c>
      <c r="D466" s="209" t="s">
        <v>824</v>
      </c>
      <c r="E466" s="210">
        <v>4398.45</v>
      </c>
      <c r="F466" s="211" t="s">
        <v>1270</v>
      </c>
    </row>
    <row r="467" spans="1:6" ht="14.1" customHeight="1" x14ac:dyDescent="0.2">
      <c r="A467" s="207" t="s">
        <v>1267</v>
      </c>
      <c r="B467" s="207" t="s">
        <v>1268</v>
      </c>
      <c r="C467" s="208" t="s">
        <v>1387</v>
      </c>
      <c r="D467" s="209" t="s">
        <v>824</v>
      </c>
      <c r="E467" s="210">
        <v>8142</v>
      </c>
      <c r="F467" s="211" t="s">
        <v>1270</v>
      </c>
    </row>
    <row r="468" spans="1:6" ht="14.1" customHeight="1" x14ac:dyDescent="0.2">
      <c r="A468" s="207" t="s">
        <v>1267</v>
      </c>
      <c r="B468" s="207" t="s">
        <v>1268</v>
      </c>
      <c r="C468" s="208" t="s">
        <v>1388</v>
      </c>
      <c r="D468" s="209" t="s">
        <v>824</v>
      </c>
      <c r="E468" s="210">
        <v>6608</v>
      </c>
      <c r="F468" s="211" t="s">
        <v>1270</v>
      </c>
    </row>
    <row r="469" spans="1:6" ht="15" customHeight="1" x14ac:dyDescent="0.2">
      <c r="A469" s="207" t="s">
        <v>1267</v>
      </c>
      <c r="B469" s="207" t="s">
        <v>1268</v>
      </c>
      <c r="C469" s="208" t="s">
        <v>1389</v>
      </c>
      <c r="D469" s="209" t="s">
        <v>824</v>
      </c>
      <c r="E469" s="210">
        <v>1899.8</v>
      </c>
      <c r="F469" s="211" t="s">
        <v>1270</v>
      </c>
    </row>
    <row r="470" spans="1:6" ht="24" x14ac:dyDescent="0.2">
      <c r="A470" s="207" t="s">
        <v>1267</v>
      </c>
      <c r="B470" s="207" t="s">
        <v>1268</v>
      </c>
      <c r="C470" s="208" t="s">
        <v>1390</v>
      </c>
      <c r="D470" s="209" t="s">
        <v>824</v>
      </c>
      <c r="E470" s="210">
        <v>7788</v>
      </c>
      <c r="F470" s="211" t="s">
        <v>1270</v>
      </c>
    </row>
    <row r="471" spans="1:6" ht="24" x14ac:dyDescent="0.2">
      <c r="A471" s="207" t="s">
        <v>1267</v>
      </c>
      <c r="B471" s="207" t="s">
        <v>1268</v>
      </c>
      <c r="C471" s="208" t="s">
        <v>1391</v>
      </c>
      <c r="D471" s="209" t="s">
        <v>824</v>
      </c>
      <c r="E471" s="210">
        <v>8732</v>
      </c>
      <c r="F471" s="211" t="s">
        <v>1270</v>
      </c>
    </row>
    <row r="472" spans="1:6" ht="14.1" customHeight="1" x14ac:dyDescent="0.2">
      <c r="A472" s="207" t="s">
        <v>1267</v>
      </c>
      <c r="B472" s="207" t="s">
        <v>1268</v>
      </c>
      <c r="C472" s="208" t="s">
        <v>1392</v>
      </c>
      <c r="D472" s="209" t="s">
        <v>824</v>
      </c>
      <c r="E472" s="210">
        <v>1911.01</v>
      </c>
      <c r="F472" s="211" t="s">
        <v>1270</v>
      </c>
    </row>
    <row r="473" spans="1:6" ht="14.1" customHeight="1" x14ac:dyDescent="0.2">
      <c r="A473" s="207" t="s">
        <v>1267</v>
      </c>
      <c r="B473" s="207" t="s">
        <v>1268</v>
      </c>
      <c r="C473" s="208" t="s">
        <v>1393</v>
      </c>
      <c r="D473" s="209" t="s">
        <v>824</v>
      </c>
      <c r="E473" s="210">
        <v>7670</v>
      </c>
      <c r="F473" s="211" t="s">
        <v>1270</v>
      </c>
    </row>
    <row r="474" spans="1:6" ht="15.95" customHeight="1" x14ac:dyDescent="0.2">
      <c r="A474" s="207" t="s">
        <v>1267</v>
      </c>
      <c r="B474" s="207" t="s">
        <v>1268</v>
      </c>
      <c r="C474" s="208" t="s">
        <v>1394</v>
      </c>
      <c r="D474" s="209" t="s">
        <v>824</v>
      </c>
      <c r="E474" s="210">
        <v>14.75</v>
      </c>
      <c r="F474" s="211" t="s">
        <v>1270</v>
      </c>
    </row>
    <row r="475" spans="1:6" ht="15.95" customHeight="1" x14ac:dyDescent="0.2">
      <c r="A475" s="207" t="s">
        <v>1267</v>
      </c>
      <c r="B475" s="207" t="s">
        <v>1268</v>
      </c>
      <c r="C475" s="208" t="s">
        <v>1395</v>
      </c>
      <c r="D475" s="209" t="s">
        <v>824</v>
      </c>
      <c r="E475" s="210">
        <v>233.64</v>
      </c>
      <c r="F475" s="211" t="s">
        <v>1270</v>
      </c>
    </row>
    <row r="476" spans="1:6" ht="15" customHeight="1" x14ac:dyDescent="0.2">
      <c r="A476" s="215" t="s">
        <v>1396</v>
      </c>
      <c r="B476" s="215" t="s">
        <v>1397</v>
      </c>
      <c r="C476" s="216" t="s">
        <v>1398</v>
      </c>
      <c r="D476" s="217" t="s">
        <v>1223</v>
      </c>
      <c r="E476" s="218">
        <v>250</v>
      </c>
      <c r="F476" s="219" t="s">
        <v>1399</v>
      </c>
    </row>
    <row r="477" spans="1:6" x14ac:dyDescent="0.2">
      <c r="A477" s="215" t="s">
        <v>1396</v>
      </c>
      <c r="B477" s="215" t="s">
        <v>1397</v>
      </c>
      <c r="C477" s="216" t="s">
        <v>1400</v>
      </c>
      <c r="D477" s="217" t="s">
        <v>824</v>
      </c>
      <c r="E477" s="218">
        <v>362.25</v>
      </c>
      <c r="F477" s="219" t="s">
        <v>1401</v>
      </c>
    </row>
    <row r="478" spans="1:6" ht="15" customHeight="1" x14ac:dyDescent="0.2">
      <c r="A478" s="215" t="s">
        <v>1396</v>
      </c>
      <c r="B478" s="215" t="s">
        <v>1397</v>
      </c>
      <c r="C478" s="216" t="s">
        <v>1402</v>
      </c>
      <c r="D478" s="217" t="s">
        <v>824</v>
      </c>
      <c r="E478" s="218">
        <v>402.67669999999998</v>
      </c>
      <c r="F478" s="219" t="s">
        <v>1399</v>
      </c>
    </row>
    <row r="479" spans="1:6" x14ac:dyDescent="0.2">
      <c r="A479" s="215" t="s">
        <v>1396</v>
      </c>
      <c r="B479" s="215" t="s">
        <v>1397</v>
      </c>
      <c r="C479" s="220" t="s">
        <v>1403</v>
      </c>
      <c r="D479" s="221" t="s">
        <v>824</v>
      </c>
      <c r="E479" s="222">
        <v>475.16</v>
      </c>
      <c r="F479" s="219" t="s">
        <v>1401</v>
      </c>
    </row>
    <row r="480" spans="1:6" ht="15.95" customHeight="1" x14ac:dyDescent="0.2">
      <c r="A480" s="215" t="s">
        <v>1396</v>
      </c>
      <c r="B480" s="215" t="s">
        <v>1397</v>
      </c>
      <c r="C480" s="216" t="s">
        <v>1404</v>
      </c>
      <c r="D480" s="217" t="s">
        <v>824</v>
      </c>
      <c r="E480" s="218">
        <v>466.1</v>
      </c>
      <c r="F480" s="219" t="s">
        <v>1399</v>
      </c>
    </row>
    <row r="481" spans="1:6" x14ac:dyDescent="0.2">
      <c r="A481" s="215" t="s">
        <v>1396</v>
      </c>
      <c r="B481" s="215" t="s">
        <v>1397</v>
      </c>
      <c r="C481" s="216" t="s">
        <v>1405</v>
      </c>
      <c r="D481" s="217" t="s">
        <v>824</v>
      </c>
      <c r="E481" s="218">
        <v>475.16</v>
      </c>
      <c r="F481" s="219" t="s">
        <v>1401</v>
      </c>
    </row>
    <row r="482" spans="1:6" ht="17.100000000000001" customHeight="1" x14ac:dyDescent="0.2">
      <c r="A482" s="215" t="s">
        <v>1396</v>
      </c>
      <c r="B482" s="215" t="s">
        <v>1397</v>
      </c>
      <c r="C482" s="216" t="s">
        <v>1406</v>
      </c>
      <c r="D482" s="217" t="s">
        <v>1142</v>
      </c>
      <c r="E482" s="218">
        <v>148</v>
      </c>
      <c r="F482" s="219" t="s">
        <v>1399</v>
      </c>
    </row>
    <row r="483" spans="1:6" x14ac:dyDescent="0.2">
      <c r="A483" s="215" t="s">
        <v>1396</v>
      </c>
      <c r="B483" s="215" t="s">
        <v>1397</v>
      </c>
      <c r="C483" s="216" t="s">
        <v>1407</v>
      </c>
      <c r="D483" s="217" t="s">
        <v>1142</v>
      </c>
      <c r="E483" s="218">
        <v>393.75</v>
      </c>
      <c r="F483" s="219" t="s">
        <v>1401</v>
      </c>
    </row>
    <row r="484" spans="1:6" x14ac:dyDescent="0.2">
      <c r="A484" s="215" t="s">
        <v>1396</v>
      </c>
      <c r="B484" s="215" t="s">
        <v>1397</v>
      </c>
      <c r="C484" s="216" t="s">
        <v>1408</v>
      </c>
      <c r="D484" s="217" t="s">
        <v>824</v>
      </c>
      <c r="E484" s="218">
        <v>1535.12</v>
      </c>
      <c r="F484" s="219" t="s">
        <v>1401</v>
      </c>
    </row>
    <row r="485" spans="1:6" x14ac:dyDescent="0.2">
      <c r="A485" s="215" t="s">
        <v>1396</v>
      </c>
      <c r="B485" s="215" t="s">
        <v>1397</v>
      </c>
      <c r="C485" s="216" t="s">
        <v>1409</v>
      </c>
      <c r="D485" s="217" t="s">
        <v>824</v>
      </c>
      <c r="E485" s="218">
        <v>1300.95</v>
      </c>
      <c r="F485" s="219" t="s">
        <v>1399</v>
      </c>
    </row>
    <row r="486" spans="1:6" x14ac:dyDescent="0.2">
      <c r="A486" s="215" t="s">
        <v>1396</v>
      </c>
      <c r="B486" s="215" t="s">
        <v>1397</v>
      </c>
      <c r="C486" s="216" t="s">
        <v>1410</v>
      </c>
      <c r="D486" s="217" t="s">
        <v>824</v>
      </c>
      <c r="E486" s="218">
        <v>299.72000000000003</v>
      </c>
      <c r="F486" s="219" t="s">
        <v>1401</v>
      </c>
    </row>
    <row r="487" spans="1:6" x14ac:dyDescent="0.2">
      <c r="A487" s="215" t="s">
        <v>1396</v>
      </c>
      <c r="B487" s="215" t="s">
        <v>1397</v>
      </c>
      <c r="C487" s="216" t="s">
        <v>1411</v>
      </c>
      <c r="D487" s="217" t="s">
        <v>824</v>
      </c>
      <c r="E487" s="218">
        <v>236</v>
      </c>
      <c r="F487" s="219" t="s">
        <v>1399</v>
      </c>
    </row>
    <row r="488" spans="1:6" x14ac:dyDescent="0.2">
      <c r="A488" s="215" t="s">
        <v>1396</v>
      </c>
      <c r="B488" s="215" t="s">
        <v>1397</v>
      </c>
      <c r="C488" s="216" t="s">
        <v>1412</v>
      </c>
      <c r="D488" s="217" t="s">
        <v>824</v>
      </c>
      <c r="E488" s="218">
        <v>131.58000000000001</v>
      </c>
      <c r="F488" s="219" t="s">
        <v>1401</v>
      </c>
    </row>
    <row r="489" spans="1:6" ht="21.95" customHeight="1" x14ac:dyDescent="0.2">
      <c r="A489" s="215" t="s">
        <v>1396</v>
      </c>
      <c r="B489" s="215" t="s">
        <v>1397</v>
      </c>
      <c r="C489" s="216" t="s">
        <v>1413</v>
      </c>
      <c r="D489" s="217" t="s">
        <v>824</v>
      </c>
      <c r="E489" s="218">
        <v>136.29</v>
      </c>
      <c r="F489" s="219" t="s">
        <v>1399</v>
      </c>
    </row>
    <row r="490" spans="1:6" ht="24.75" customHeight="1" x14ac:dyDescent="0.2">
      <c r="A490" s="215" t="s">
        <v>1396</v>
      </c>
      <c r="B490" s="215" t="s">
        <v>1397</v>
      </c>
      <c r="C490" s="216" t="s">
        <v>1414</v>
      </c>
      <c r="D490" s="217" t="s">
        <v>824</v>
      </c>
      <c r="E490" s="218">
        <v>74.34</v>
      </c>
      <c r="F490" s="219" t="s">
        <v>1399</v>
      </c>
    </row>
    <row r="491" spans="1:6" ht="27.75" customHeight="1" x14ac:dyDescent="0.2">
      <c r="A491" s="215" t="s">
        <v>1396</v>
      </c>
      <c r="B491" s="215" t="s">
        <v>1397</v>
      </c>
      <c r="C491" s="216" t="s">
        <v>1415</v>
      </c>
      <c r="D491" s="217" t="s">
        <v>824</v>
      </c>
      <c r="E491" s="218">
        <v>52.4983</v>
      </c>
      <c r="F491" s="219" t="s">
        <v>1399</v>
      </c>
    </row>
    <row r="492" spans="1:6" ht="24.95" customHeight="1" x14ac:dyDescent="0.2">
      <c r="A492" s="215" t="s">
        <v>1396</v>
      </c>
      <c r="B492" s="215" t="s">
        <v>1397</v>
      </c>
      <c r="C492" s="216" t="s">
        <v>1416</v>
      </c>
      <c r="D492" s="217" t="s">
        <v>824</v>
      </c>
      <c r="E492" s="218">
        <v>61.95</v>
      </c>
      <c r="F492" s="219" t="s">
        <v>1401</v>
      </c>
    </row>
    <row r="493" spans="1:6" ht="20.100000000000001" customHeight="1" x14ac:dyDescent="0.2">
      <c r="A493" s="215" t="s">
        <v>1396</v>
      </c>
      <c r="B493" s="215" t="s">
        <v>1397</v>
      </c>
      <c r="C493" s="216" t="s">
        <v>1417</v>
      </c>
      <c r="D493" s="217" t="s">
        <v>824</v>
      </c>
      <c r="E493" s="218">
        <v>94.352699999999999</v>
      </c>
      <c r="F493" s="219" t="s">
        <v>1399</v>
      </c>
    </row>
    <row r="494" spans="1:6" ht="21" customHeight="1" x14ac:dyDescent="0.2">
      <c r="A494" s="215" t="s">
        <v>1396</v>
      </c>
      <c r="B494" s="215" t="s">
        <v>1397</v>
      </c>
      <c r="C494" s="216" t="s">
        <v>1418</v>
      </c>
      <c r="D494" s="217" t="s">
        <v>824</v>
      </c>
      <c r="E494" s="218">
        <v>131.58199999999999</v>
      </c>
      <c r="F494" s="219" t="s">
        <v>1401</v>
      </c>
    </row>
    <row r="495" spans="1:6" ht="22.5" customHeight="1" x14ac:dyDescent="0.2">
      <c r="A495" s="215" t="s">
        <v>1396</v>
      </c>
      <c r="B495" s="215" t="s">
        <v>1397</v>
      </c>
      <c r="C495" s="216" t="s">
        <v>1419</v>
      </c>
      <c r="D495" s="217" t="s">
        <v>824</v>
      </c>
      <c r="E495" s="218">
        <v>94.352699999999999</v>
      </c>
      <c r="F495" s="219" t="s">
        <v>1399</v>
      </c>
    </row>
    <row r="496" spans="1:6" ht="21" customHeight="1" x14ac:dyDescent="0.2">
      <c r="A496" s="215" t="s">
        <v>1396</v>
      </c>
      <c r="B496" s="215" t="s">
        <v>1397</v>
      </c>
      <c r="C496" s="216" t="s">
        <v>1420</v>
      </c>
      <c r="D496" s="217" t="s">
        <v>824</v>
      </c>
      <c r="E496" s="218">
        <v>131.58199999999999</v>
      </c>
      <c r="F496" s="219" t="s">
        <v>1401</v>
      </c>
    </row>
    <row r="497" spans="1:6" ht="21" customHeight="1" x14ac:dyDescent="0.2">
      <c r="A497" s="215" t="s">
        <v>1396</v>
      </c>
      <c r="B497" s="215" t="s">
        <v>1397</v>
      </c>
      <c r="C497" s="216" t="s">
        <v>1421</v>
      </c>
      <c r="D497" s="217" t="s">
        <v>824</v>
      </c>
      <c r="E497" s="218">
        <v>43.365299999999998</v>
      </c>
      <c r="F497" s="219" t="s">
        <v>1399</v>
      </c>
    </row>
    <row r="498" spans="1:6" ht="23.25" customHeight="1" x14ac:dyDescent="0.2">
      <c r="A498" s="215" t="s">
        <v>1396</v>
      </c>
      <c r="B498" s="215" t="s">
        <v>1397</v>
      </c>
      <c r="C498" s="216" t="s">
        <v>1422</v>
      </c>
      <c r="D498" s="217" t="s">
        <v>824</v>
      </c>
      <c r="E498" s="218">
        <v>78.75</v>
      </c>
      <c r="F498" s="219" t="s">
        <v>1401</v>
      </c>
    </row>
    <row r="499" spans="1:6" ht="23.25" customHeight="1" x14ac:dyDescent="0.2">
      <c r="A499" s="215" t="s">
        <v>1396</v>
      </c>
      <c r="B499" s="215" t="s">
        <v>1397</v>
      </c>
      <c r="C499" s="216" t="s">
        <v>1423</v>
      </c>
      <c r="D499" s="217" t="s">
        <v>824</v>
      </c>
      <c r="E499" s="218">
        <v>73</v>
      </c>
      <c r="F499" s="219" t="s">
        <v>1399</v>
      </c>
    </row>
    <row r="500" spans="1:6" ht="15" customHeight="1" x14ac:dyDescent="0.2">
      <c r="A500" s="215" t="s">
        <v>1396</v>
      </c>
      <c r="B500" s="215" t="s">
        <v>1397</v>
      </c>
      <c r="C500" s="216" t="s">
        <v>1424</v>
      </c>
      <c r="D500" s="217" t="s">
        <v>824</v>
      </c>
      <c r="E500" s="218">
        <v>723.70500000000004</v>
      </c>
      <c r="F500" s="219" t="s">
        <v>1401</v>
      </c>
    </row>
    <row r="501" spans="1:6" ht="22.5" customHeight="1" x14ac:dyDescent="0.2">
      <c r="A501" s="215" t="s">
        <v>1396</v>
      </c>
      <c r="B501" s="215" t="s">
        <v>1397</v>
      </c>
      <c r="C501" s="216" t="s">
        <v>1425</v>
      </c>
      <c r="D501" s="217" t="s">
        <v>824</v>
      </c>
      <c r="E501" s="218">
        <v>224.2</v>
      </c>
      <c r="F501" s="219" t="s">
        <v>1399</v>
      </c>
    </row>
    <row r="502" spans="1:6" ht="26.25" customHeight="1" x14ac:dyDescent="0.2">
      <c r="A502" s="215" t="s">
        <v>1396</v>
      </c>
      <c r="B502" s="215" t="s">
        <v>1397</v>
      </c>
      <c r="C502" s="216" t="s">
        <v>1426</v>
      </c>
      <c r="D502" s="217" t="s">
        <v>824</v>
      </c>
      <c r="E502" s="218">
        <v>433.65</v>
      </c>
      <c r="F502" s="219" t="s">
        <v>1401</v>
      </c>
    </row>
    <row r="503" spans="1:6" ht="18.95" customHeight="1" x14ac:dyDescent="0.2">
      <c r="A503" s="215" t="s">
        <v>1396</v>
      </c>
      <c r="B503" s="215" t="s">
        <v>1397</v>
      </c>
      <c r="C503" s="216" t="s">
        <v>1427</v>
      </c>
      <c r="D503" s="217" t="s">
        <v>824</v>
      </c>
      <c r="E503" s="218">
        <v>224.2</v>
      </c>
      <c r="F503" s="219" t="s">
        <v>1399</v>
      </c>
    </row>
    <row r="504" spans="1:6" ht="17.100000000000001" customHeight="1" x14ac:dyDescent="0.2">
      <c r="A504" s="215" t="s">
        <v>1396</v>
      </c>
      <c r="B504" s="215" t="s">
        <v>1397</v>
      </c>
      <c r="C504" s="216" t="s">
        <v>1428</v>
      </c>
      <c r="D504" s="217" t="s">
        <v>824</v>
      </c>
      <c r="E504" s="218">
        <v>433.65</v>
      </c>
      <c r="F504" s="219" t="s">
        <v>1401</v>
      </c>
    </row>
    <row r="505" spans="1:6" ht="29.25" customHeight="1" x14ac:dyDescent="0.2">
      <c r="A505" s="215" t="s">
        <v>1396</v>
      </c>
      <c r="B505" s="215" t="s">
        <v>1397</v>
      </c>
      <c r="C505" s="216" t="s">
        <v>1429</v>
      </c>
      <c r="D505" s="217" t="s">
        <v>824</v>
      </c>
      <c r="E505" s="218">
        <v>224.2</v>
      </c>
      <c r="F505" s="219" t="s">
        <v>1399</v>
      </c>
    </row>
    <row r="506" spans="1:6" ht="31.5" customHeight="1" x14ac:dyDescent="0.2">
      <c r="A506" s="215" t="s">
        <v>1396</v>
      </c>
      <c r="B506" s="215" t="s">
        <v>1397</v>
      </c>
      <c r="C506" s="216" t="s">
        <v>1430</v>
      </c>
      <c r="D506" s="217" t="s">
        <v>824</v>
      </c>
      <c r="E506" s="218">
        <v>433.65</v>
      </c>
      <c r="F506" s="219" t="s">
        <v>1401</v>
      </c>
    </row>
    <row r="507" spans="1:6" ht="24.75" customHeight="1" x14ac:dyDescent="0.2">
      <c r="A507" s="215" t="s">
        <v>1396</v>
      </c>
      <c r="B507" s="215" t="s">
        <v>1397</v>
      </c>
      <c r="C507" s="216" t="s">
        <v>1431</v>
      </c>
      <c r="D507" s="217" t="s">
        <v>824</v>
      </c>
      <c r="E507" s="218">
        <v>99.12</v>
      </c>
      <c r="F507" s="219" t="s">
        <v>1399</v>
      </c>
    </row>
    <row r="508" spans="1:6" x14ac:dyDescent="0.2">
      <c r="A508" s="215" t="s">
        <v>1396</v>
      </c>
      <c r="B508" s="215" t="s">
        <v>1397</v>
      </c>
      <c r="C508" s="216" t="s">
        <v>1432</v>
      </c>
      <c r="D508" s="217" t="s">
        <v>824</v>
      </c>
      <c r="E508" s="218">
        <v>384.09</v>
      </c>
      <c r="F508" s="219" t="s">
        <v>1399</v>
      </c>
    </row>
    <row r="509" spans="1:6" ht="36.75" customHeight="1" x14ac:dyDescent="0.2">
      <c r="A509" s="215" t="s">
        <v>1396</v>
      </c>
      <c r="B509" s="215" t="s">
        <v>1397</v>
      </c>
      <c r="C509" s="216" t="s">
        <v>1433</v>
      </c>
      <c r="D509" s="217" t="s">
        <v>824</v>
      </c>
      <c r="E509" s="218">
        <v>3669.75</v>
      </c>
      <c r="F509" s="219" t="s">
        <v>1399</v>
      </c>
    </row>
    <row r="510" spans="1:6" ht="37.5" customHeight="1" x14ac:dyDescent="0.2">
      <c r="A510" s="215" t="s">
        <v>1396</v>
      </c>
      <c r="B510" s="215" t="s">
        <v>1397</v>
      </c>
      <c r="C510" s="216" t="s">
        <v>1434</v>
      </c>
      <c r="D510" s="217" t="s">
        <v>1223</v>
      </c>
      <c r="E510" s="218">
        <v>183.75</v>
      </c>
      <c r="F510" s="219" t="s">
        <v>1399</v>
      </c>
    </row>
    <row r="511" spans="1:6" ht="34.5" customHeight="1" x14ac:dyDescent="0.2">
      <c r="A511" s="215" t="s">
        <v>1396</v>
      </c>
      <c r="B511" s="215" t="s">
        <v>1397</v>
      </c>
      <c r="C511" s="216" t="s">
        <v>1435</v>
      </c>
      <c r="D511" s="217" t="s">
        <v>824</v>
      </c>
      <c r="E511" s="218">
        <v>255.86</v>
      </c>
      <c r="F511" s="219" t="s">
        <v>1401</v>
      </c>
    </row>
    <row r="512" spans="1:6" ht="30.75" customHeight="1" x14ac:dyDescent="0.2">
      <c r="A512" s="215" t="s">
        <v>1396</v>
      </c>
      <c r="B512" s="215" t="s">
        <v>1397</v>
      </c>
      <c r="C512" s="216" t="s">
        <v>1436</v>
      </c>
      <c r="D512" s="217" t="s">
        <v>824</v>
      </c>
      <c r="E512" s="218">
        <v>548.26</v>
      </c>
      <c r="F512" s="219" t="s">
        <v>1401</v>
      </c>
    </row>
    <row r="513" spans="1:6" ht="35.25" customHeight="1" x14ac:dyDescent="0.2">
      <c r="A513" s="215" t="s">
        <v>1396</v>
      </c>
      <c r="B513" s="215" t="s">
        <v>1397</v>
      </c>
      <c r="C513" s="216" t="s">
        <v>1437</v>
      </c>
      <c r="D513" s="217" t="s">
        <v>824</v>
      </c>
      <c r="E513" s="218">
        <v>3422</v>
      </c>
      <c r="F513" s="219" t="s">
        <v>1399</v>
      </c>
    </row>
    <row r="514" spans="1:6" ht="24.75" customHeight="1" x14ac:dyDescent="0.2">
      <c r="A514" s="68" t="s">
        <v>637</v>
      </c>
      <c r="B514" s="68" t="s">
        <v>1438</v>
      </c>
      <c r="C514" s="69" t="s">
        <v>1439</v>
      </c>
      <c r="D514" s="70" t="s">
        <v>1244</v>
      </c>
      <c r="E514" s="71">
        <v>1700</v>
      </c>
      <c r="F514" s="108" t="s">
        <v>1440</v>
      </c>
    </row>
    <row r="515" spans="1:6" ht="27" customHeight="1" x14ac:dyDescent="0.2">
      <c r="A515" s="68" t="s">
        <v>637</v>
      </c>
      <c r="B515" s="68" t="s">
        <v>1438</v>
      </c>
      <c r="C515" s="69" t="s">
        <v>1441</v>
      </c>
      <c r="D515" s="70" t="s">
        <v>1244</v>
      </c>
      <c r="E515" s="71">
        <v>3050</v>
      </c>
      <c r="F515" s="108" t="s">
        <v>1440</v>
      </c>
    </row>
    <row r="516" spans="1:6" ht="27.75" customHeight="1" x14ac:dyDescent="0.2">
      <c r="A516" s="68" t="s">
        <v>637</v>
      </c>
      <c r="B516" s="68" t="s">
        <v>1438</v>
      </c>
      <c r="C516" s="69" t="s">
        <v>1442</v>
      </c>
      <c r="D516" s="70" t="s">
        <v>1244</v>
      </c>
      <c r="E516" s="71">
        <v>2150</v>
      </c>
      <c r="F516" s="108" t="s">
        <v>1440</v>
      </c>
    </row>
    <row r="517" spans="1:6" ht="32.25" customHeight="1" x14ac:dyDescent="0.2">
      <c r="A517" s="68" t="s">
        <v>637</v>
      </c>
      <c r="B517" s="68" t="s">
        <v>1438</v>
      </c>
      <c r="C517" s="69" t="s">
        <v>1443</v>
      </c>
      <c r="D517" s="70" t="s">
        <v>1244</v>
      </c>
      <c r="E517" s="71">
        <v>2750</v>
      </c>
      <c r="F517" s="108" t="s">
        <v>1440</v>
      </c>
    </row>
    <row r="518" spans="1:6" x14ac:dyDescent="0.2">
      <c r="A518" s="68" t="s">
        <v>796</v>
      </c>
      <c r="B518" s="68" t="s">
        <v>1444</v>
      </c>
      <c r="C518" s="69" t="s">
        <v>796</v>
      </c>
      <c r="D518" s="70" t="s">
        <v>1445</v>
      </c>
      <c r="E518" s="71">
        <v>0</v>
      </c>
      <c r="F518" s="108" t="s">
        <v>1446</v>
      </c>
    </row>
    <row r="519" spans="1:6" x14ac:dyDescent="0.2">
      <c r="A519" s="68" t="s">
        <v>797</v>
      </c>
      <c r="B519" s="68" t="s">
        <v>1444</v>
      </c>
      <c r="C519" s="69" t="s">
        <v>797</v>
      </c>
      <c r="D519" s="70" t="s">
        <v>1445</v>
      </c>
      <c r="E519" s="71">
        <v>0</v>
      </c>
      <c r="F519" s="108" t="s">
        <v>1447</v>
      </c>
    </row>
    <row r="520" spans="1:6" x14ac:dyDescent="0.2">
      <c r="A520" s="68" t="s">
        <v>798</v>
      </c>
      <c r="B520" s="68" t="s">
        <v>1444</v>
      </c>
      <c r="C520" s="69" t="s">
        <v>798</v>
      </c>
      <c r="D520" s="70" t="s">
        <v>1445</v>
      </c>
      <c r="E520" s="71">
        <v>0</v>
      </c>
      <c r="F520" s="108" t="s">
        <v>1448</v>
      </c>
    </row>
    <row r="539" spans="1:4" ht="15" x14ac:dyDescent="0.25">
      <c r="A539" s="274" t="s">
        <v>499</v>
      </c>
      <c r="B539" s="275"/>
      <c r="C539" s="275"/>
      <c r="D539" s="275"/>
    </row>
    <row r="540" spans="1:4" ht="15" x14ac:dyDescent="0.25">
      <c r="A540" s="276" t="s">
        <v>713</v>
      </c>
      <c r="B540" s="275" t="s">
        <v>822</v>
      </c>
      <c r="C540" s="275"/>
      <c r="D540" s="275"/>
    </row>
    <row r="541" spans="1:4" ht="15" x14ac:dyDescent="0.25">
      <c r="A541" s="276" t="s">
        <v>507</v>
      </c>
      <c r="B541" s="275" t="s">
        <v>827</v>
      </c>
      <c r="C541" s="275"/>
      <c r="D541" s="275"/>
    </row>
    <row r="542" spans="1:4" ht="15" x14ac:dyDescent="0.25">
      <c r="A542" s="276" t="s">
        <v>728</v>
      </c>
      <c r="B542" s="275" t="s">
        <v>846</v>
      </c>
      <c r="C542" s="275"/>
      <c r="D542" s="275"/>
    </row>
    <row r="543" spans="1:4" ht="15" x14ac:dyDescent="0.25">
      <c r="A543" s="276" t="s">
        <v>796</v>
      </c>
      <c r="B543" s="275" t="s">
        <v>1444</v>
      </c>
      <c r="C543" s="275"/>
      <c r="D543" s="275"/>
    </row>
    <row r="544" spans="1:4" ht="15" x14ac:dyDescent="0.25">
      <c r="A544" s="276" t="s">
        <v>797</v>
      </c>
      <c r="B544" s="275" t="s">
        <v>1444</v>
      </c>
      <c r="C544" s="275"/>
      <c r="D544" s="275"/>
    </row>
    <row r="545" spans="1:4" ht="15" x14ac:dyDescent="0.25">
      <c r="A545" s="276" t="s">
        <v>856</v>
      </c>
      <c r="B545" s="275" t="s">
        <v>857</v>
      </c>
      <c r="C545" s="275"/>
      <c r="D545" s="275"/>
    </row>
    <row r="546" spans="1:4" ht="15" x14ac:dyDescent="0.25">
      <c r="A546" s="276" t="s">
        <v>802</v>
      </c>
      <c r="B546" s="275" t="s">
        <v>864</v>
      </c>
      <c r="C546" s="275"/>
      <c r="D546" s="275"/>
    </row>
    <row r="547" spans="1:4" ht="15" x14ac:dyDescent="0.25">
      <c r="A547" s="276" t="s">
        <v>793</v>
      </c>
      <c r="B547" s="275" t="s">
        <v>875</v>
      </c>
      <c r="C547" s="275"/>
      <c r="D547" s="275"/>
    </row>
    <row r="548" spans="1:4" ht="15" x14ac:dyDescent="0.25">
      <c r="A548" s="276" t="s">
        <v>965</v>
      </c>
      <c r="B548" s="275" t="s">
        <v>966</v>
      </c>
      <c r="C548" s="275"/>
      <c r="D548" s="275"/>
    </row>
    <row r="549" spans="1:4" ht="15" x14ac:dyDescent="0.25">
      <c r="A549" s="276" t="s">
        <v>973</v>
      </c>
      <c r="B549" s="275" t="s">
        <v>974</v>
      </c>
      <c r="C549" s="275"/>
      <c r="D549" s="275"/>
    </row>
    <row r="550" spans="1:4" ht="15" x14ac:dyDescent="0.25">
      <c r="A550" s="276" t="s">
        <v>978</v>
      </c>
      <c r="B550" s="275" t="s">
        <v>979</v>
      </c>
      <c r="C550" s="275"/>
      <c r="D550" s="275"/>
    </row>
    <row r="551" spans="1:4" ht="15" x14ac:dyDescent="0.25">
      <c r="A551" s="276" t="s">
        <v>747</v>
      </c>
      <c r="B551" s="275" t="s">
        <v>984</v>
      </c>
      <c r="C551" s="275"/>
      <c r="D551" s="275"/>
    </row>
    <row r="552" spans="1:4" ht="15" x14ac:dyDescent="0.25">
      <c r="A552" s="276" t="s">
        <v>739</v>
      </c>
      <c r="B552" s="275" t="s">
        <v>996</v>
      </c>
      <c r="C552" s="275"/>
      <c r="D552" s="275"/>
    </row>
    <row r="553" spans="1:4" ht="15" x14ac:dyDescent="0.25">
      <c r="A553" s="276" t="s">
        <v>635</v>
      </c>
      <c r="B553" s="275" t="s">
        <v>1029</v>
      </c>
      <c r="C553" s="275"/>
      <c r="D553" s="275"/>
    </row>
    <row r="554" spans="1:4" ht="15" x14ac:dyDescent="0.25">
      <c r="A554" s="276" t="s">
        <v>725</v>
      </c>
      <c r="B554" s="275" t="s">
        <v>1032</v>
      </c>
      <c r="C554" s="275"/>
      <c r="D554" s="275"/>
    </row>
    <row r="555" spans="1:4" ht="15" x14ac:dyDescent="0.25">
      <c r="A555" s="276" t="s">
        <v>674</v>
      </c>
      <c r="B555" s="275" t="s">
        <v>1042</v>
      </c>
      <c r="C555" s="275"/>
      <c r="D555" s="275"/>
    </row>
    <row r="556" spans="1:4" ht="15" x14ac:dyDescent="0.25">
      <c r="A556" s="276" t="s">
        <v>1046</v>
      </c>
      <c r="B556" s="275" t="s">
        <v>1042</v>
      </c>
      <c r="C556" s="275"/>
      <c r="D556" s="275"/>
    </row>
    <row r="557" spans="1:4" ht="15" x14ac:dyDescent="0.25">
      <c r="A557" s="276" t="s">
        <v>1051</v>
      </c>
      <c r="B557" s="275" t="s">
        <v>1042</v>
      </c>
      <c r="C557" s="275"/>
    </row>
    <row r="558" spans="1:4" ht="15" x14ac:dyDescent="0.25">
      <c r="A558" s="276" t="s">
        <v>1054</v>
      </c>
      <c r="B558" s="275" t="s">
        <v>1042</v>
      </c>
      <c r="C558" s="275"/>
    </row>
    <row r="559" spans="1:4" ht="15" x14ac:dyDescent="0.25">
      <c r="A559" s="276" t="s">
        <v>1063</v>
      </c>
      <c r="B559" s="275" t="s">
        <v>1042</v>
      </c>
      <c r="C559" s="275"/>
    </row>
    <row r="560" spans="1:4" ht="15" x14ac:dyDescent="0.25">
      <c r="A560" s="276" t="s">
        <v>759</v>
      </c>
      <c r="B560" s="275" t="s">
        <v>1068</v>
      </c>
      <c r="C560" s="275"/>
    </row>
    <row r="561" spans="1:3" ht="15" x14ac:dyDescent="0.25">
      <c r="A561" s="276" t="s">
        <v>784</v>
      </c>
      <c r="B561" s="275" t="s">
        <v>1085</v>
      </c>
      <c r="C561" s="275"/>
    </row>
    <row r="562" spans="1:3" ht="15" x14ac:dyDescent="0.25">
      <c r="A562" s="276" t="s">
        <v>1089</v>
      </c>
      <c r="B562" s="275" t="s">
        <v>1090</v>
      </c>
      <c r="C562" s="275"/>
    </row>
    <row r="563" spans="1:3" ht="15" x14ac:dyDescent="0.25">
      <c r="A563" s="276" t="s">
        <v>1117</v>
      </c>
      <c r="B563" s="275" t="s">
        <v>1118</v>
      </c>
      <c r="C563" s="275"/>
    </row>
    <row r="564" spans="1:3" ht="15" x14ac:dyDescent="0.25">
      <c r="A564" s="276" t="s">
        <v>1121</v>
      </c>
      <c r="B564" s="275" t="s">
        <v>1122</v>
      </c>
      <c r="C564" s="275"/>
    </row>
    <row r="565" spans="1:3" ht="15" x14ac:dyDescent="0.25">
      <c r="A565" s="276" t="s">
        <v>798</v>
      </c>
      <c r="B565" s="275" t="s">
        <v>1444</v>
      </c>
      <c r="C565" s="275"/>
    </row>
    <row r="566" spans="1:3" ht="15" x14ac:dyDescent="0.25">
      <c r="A566" s="276" t="s">
        <v>642</v>
      </c>
      <c r="B566" s="275" t="s">
        <v>1128</v>
      </c>
      <c r="C566" s="275"/>
    </row>
    <row r="567" spans="1:3" ht="15" x14ac:dyDescent="0.25">
      <c r="A567" s="276" t="s">
        <v>1131</v>
      </c>
      <c r="B567" s="275" t="s">
        <v>1132</v>
      </c>
      <c r="C567" s="275"/>
    </row>
    <row r="568" spans="1:3" ht="15" x14ac:dyDescent="0.25">
      <c r="A568" s="276" t="s">
        <v>719</v>
      </c>
      <c r="B568" s="275" t="s">
        <v>1136</v>
      </c>
      <c r="C568" s="275"/>
    </row>
    <row r="569" spans="1:3" ht="15" x14ac:dyDescent="0.25">
      <c r="A569" s="276" t="s">
        <v>731</v>
      </c>
      <c r="B569" s="275" t="s">
        <v>1140</v>
      </c>
      <c r="C569" s="275"/>
    </row>
    <row r="570" spans="1:3" ht="15" x14ac:dyDescent="0.25">
      <c r="A570" s="276" t="s">
        <v>736</v>
      </c>
      <c r="B570" s="275" t="s">
        <v>1144</v>
      </c>
      <c r="C570" s="275"/>
    </row>
    <row r="571" spans="1:3" ht="15" x14ac:dyDescent="0.25">
      <c r="A571" s="276" t="s">
        <v>716</v>
      </c>
      <c r="B571" s="275" t="s">
        <v>1149</v>
      </c>
      <c r="C571" s="275"/>
    </row>
    <row r="572" spans="1:3" ht="15" x14ac:dyDescent="0.25">
      <c r="A572" s="276" t="s">
        <v>735</v>
      </c>
      <c r="B572" s="275" t="s">
        <v>1178</v>
      </c>
      <c r="C572" s="275"/>
    </row>
    <row r="573" spans="1:3" ht="15" x14ac:dyDescent="0.25">
      <c r="A573" s="276" t="s">
        <v>766</v>
      </c>
      <c r="B573" s="275" t="s">
        <v>1185</v>
      </c>
      <c r="C573" s="275"/>
    </row>
    <row r="574" spans="1:3" ht="15" x14ac:dyDescent="0.25">
      <c r="A574" s="276" t="s">
        <v>722</v>
      </c>
      <c r="B574" s="275" t="s">
        <v>1209</v>
      </c>
      <c r="C574" s="275"/>
    </row>
    <row r="575" spans="1:3" ht="15" x14ac:dyDescent="0.25">
      <c r="A575" s="276" t="s">
        <v>738</v>
      </c>
      <c r="B575" s="275" t="s">
        <v>1231</v>
      </c>
      <c r="C575" s="275"/>
    </row>
    <row r="576" spans="1:3" ht="15" x14ac:dyDescent="0.25">
      <c r="A576" s="276" t="s">
        <v>1234</v>
      </c>
      <c r="B576" s="275" t="s">
        <v>1235</v>
      </c>
      <c r="C576" s="275"/>
    </row>
    <row r="577" spans="1:3" ht="15" x14ac:dyDescent="0.25">
      <c r="A577" s="276" t="s">
        <v>634</v>
      </c>
      <c r="B577" s="275" t="s">
        <v>1238</v>
      </c>
      <c r="C577" s="275"/>
    </row>
    <row r="578" spans="1:3" ht="15" x14ac:dyDescent="0.25">
      <c r="A578" s="276" t="s">
        <v>692</v>
      </c>
      <c r="B578" s="275" t="s">
        <v>1242</v>
      </c>
      <c r="C578" s="275"/>
    </row>
    <row r="579" spans="1:3" ht="15" x14ac:dyDescent="0.25">
      <c r="A579" s="276" t="s">
        <v>1246</v>
      </c>
      <c r="B579" s="275" t="s">
        <v>1247</v>
      </c>
      <c r="C579" s="275"/>
    </row>
    <row r="580" spans="1:3" ht="15" x14ac:dyDescent="0.25">
      <c r="A580" s="276" t="s">
        <v>1251</v>
      </c>
      <c r="B580" s="275" t="s">
        <v>1252</v>
      </c>
      <c r="C580" s="275"/>
    </row>
    <row r="581" spans="1:3" ht="15" x14ac:dyDescent="0.25">
      <c r="A581" s="276" t="s">
        <v>1267</v>
      </c>
      <c r="B581" s="275" t="s">
        <v>1268</v>
      </c>
      <c r="C581" s="275"/>
    </row>
    <row r="582" spans="1:3" ht="15" x14ac:dyDescent="0.25">
      <c r="A582" s="276" t="s">
        <v>1396</v>
      </c>
      <c r="B582" s="275" t="s">
        <v>1397</v>
      </c>
      <c r="C582" s="275"/>
    </row>
    <row r="583" spans="1:3" ht="15" x14ac:dyDescent="0.25">
      <c r="A583" s="276" t="s">
        <v>637</v>
      </c>
      <c r="B583" s="275" t="s">
        <v>1438</v>
      </c>
      <c r="C583" s="275"/>
    </row>
    <row r="584" spans="1:3" ht="15" x14ac:dyDescent="0.25">
      <c r="A584" s="276"/>
      <c r="B584" s="275"/>
      <c r="C584" s="275"/>
    </row>
    <row r="585" spans="1:3" ht="15" x14ac:dyDescent="0.25">
      <c r="B585" s="275"/>
    </row>
    <row r="586" spans="1:3" ht="15" x14ac:dyDescent="0.25">
      <c r="B586" s="275"/>
    </row>
    <row r="587" spans="1:3" ht="15" x14ac:dyDescent="0.25">
      <c r="B587" s="275"/>
    </row>
    <row r="588" spans="1:3" ht="15" x14ac:dyDescent="0.25">
      <c r="B588" s="275"/>
    </row>
    <row r="589" spans="1:3" ht="15" x14ac:dyDescent="0.25">
      <c r="B589" s="275"/>
    </row>
    <row r="590" spans="1:3" ht="15" x14ac:dyDescent="0.25">
      <c r="B590" s="275"/>
    </row>
    <row r="591" spans="1:3" ht="15" x14ac:dyDescent="0.25">
      <c r="B591" s="275"/>
    </row>
    <row r="592" spans="1:3" ht="15" x14ac:dyDescent="0.25">
      <c r="B592" s="275"/>
    </row>
    <row r="593" spans="2:2" ht="15" x14ac:dyDescent="0.25">
      <c r="B593" s="275"/>
    </row>
    <row r="594" spans="2:2" ht="15" x14ac:dyDescent="0.25">
      <c r="B594" s="275"/>
    </row>
    <row r="595" spans="2:2" ht="15" x14ac:dyDescent="0.25">
      <c r="B595" s="275"/>
    </row>
    <row r="596" spans="2:2" ht="15" x14ac:dyDescent="0.25">
      <c r="B596" s="275"/>
    </row>
    <row r="597" spans="2:2" ht="15" x14ac:dyDescent="0.25">
      <c r="B597" s="275"/>
    </row>
    <row r="598" spans="2:2" ht="15" x14ac:dyDescent="0.25">
      <c r="B598" s="275"/>
    </row>
    <row r="599" spans="2:2" ht="15" x14ac:dyDescent="0.25">
      <c r="B599" s="275"/>
    </row>
    <row r="600" spans="2:2" ht="15" x14ac:dyDescent="0.25">
      <c r="B600" s="275"/>
    </row>
    <row r="601" spans="2:2" ht="15" x14ac:dyDescent="0.25">
      <c r="B601" s="275"/>
    </row>
    <row r="602" spans="2:2" ht="15" x14ac:dyDescent="0.25">
      <c r="B602" s="275"/>
    </row>
    <row r="603" spans="2:2" ht="15" x14ac:dyDescent="0.25">
      <c r="B603" s="275"/>
    </row>
    <row r="604" spans="2:2" ht="15" x14ac:dyDescent="0.25">
      <c r="B604" s="275"/>
    </row>
    <row r="605" spans="2:2" ht="15" x14ac:dyDescent="0.25">
      <c r="B605" s="275"/>
    </row>
    <row r="606" spans="2:2" ht="15" x14ac:dyDescent="0.25">
      <c r="B606" s="275"/>
    </row>
    <row r="607" spans="2:2" ht="15" x14ac:dyDescent="0.25">
      <c r="B607" s="275"/>
    </row>
    <row r="608" spans="2:2" ht="15" x14ac:dyDescent="0.25">
      <c r="B608" s="275"/>
    </row>
    <row r="609" spans="2:2" ht="15" x14ac:dyDescent="0.25">
      <c r="B609" s="275"/>
    </row>
    <row r="610" spans="2:2" ht="15" x14ac:dyDescent="0.25">
      <c r="B610" s="275"/>
    </row>
    <row r="611" spans="2:2" ht="15" x14ac:dyDescent="0.25">
      <c r="B611" s="275"/>
    </row>
    <row r="612" spans="2:2" ht="15" x14ac:dyDescent="0.25">
      <c r="B612" s="275"/>
    </row>
    <row r="613" spans="2:2" ht="15" x14ac:dyDescent="0.25">
      <c r="B613" s="275"/>
    </row>
    <row r="614" spans="2:2" ht="15" x14ac:dyDescent="0.25">
      <c r="B614" s="275"/>
    </row>
    <row r="615" spans="2:2" ht="15" x14ac:dyDescent="0.25">
      <c r="B615" s="275"/>
    </row>
    <row r="616" spans="2:2" ht="15" x14ac:dyDescent="0.25">
      <c r="B616" s="275"/>
    </row>
    <row r="617" spans="2:2" ht="15" x14ac:dyDescent="0.25">
      <c r="B617" s="275"/>
    </row>
    <row r="618" spans="2:2" ht="15" x14ac:dyDescent="0.25">
      <c r="B618" s="275"/>
    </row>
    <row r="619" spans="2:2" ht="15" x14ac:dyDescent="0.25">
      <c r="B619" s="275"/>
    </row>
    <row r="620" spans="2:2" ht="15" x14ac:dyDescent="0.25">
      <c r="B620" s="275"/>
    </row>
    <row r="621" spans="2:2" ht="15" x14ac:dyDescent="0.25">
      <c r="B621" s="275"/>
    </row>
    <row r="622" spans="2:2" ht="15" x14ac:dyDescent="0.25">
      <c r="B622" s="275"/>
    </row>
    <row r="623" spans="2:2" ht="15" x14ac:dyDescent="0.25">
      <c r="B623" s="275"/>
    </row>
    <row r="624" spans="2:2" ht="15" x14ac:dyDescent="0.25">
      <c r="B624" s="275"/>
    </row>
    <row r="625" spans="2:2" ht="15" x14ac:dyDescent="0.25">
      <c r="B625" s="275"/>
    </row>
    <row r="626" spans="2:2" ht="15" x14ac:dyDescent="0.25">
      <c r="B626" s="275"/>
    </row>
    <row r="627" spans="2:2" ht="15" x14ac:dyDescent="0.25">
      <c r="B627" s="275"/>
    </row>
    <row r="628" spans="2:2" ht="15" x14ac:dyDescent="0.25">
      <c r="B628" s="275"/>
    </row>
  </sheetData>
  <autoFilter ref="A1:E517" xr:uid="{00000000-0009-0000-0000-000006000000}">
    <sortState xmlns:xlrd2="http://schemas.microsoft.com/office/spreadsheetml/2017/richdata2"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A62C8-801B-4175-94A1-843DBEC47DF4}">
  <sheetPr>
    <tabColor theme="6" tint="0.79998168889431442"/>
  </sheetPr>
  <dimension ref="B7:TH136"/>
  <sheetViews>
    <sheetView workbookViewId="0">
      <selection activeCell="B7" sqref="B7:B9"/>
    </sheetView>
  </sheetViews>
  <sheetFormatPr baseColWidth="10" defaultColWidth="11.42578125" defaultRowHeight="12.75" x14ac:dyDescent="0.2"/>
  <cols>
    <col min="2" max="2" width="52.85546875" bestFit="1" customWidth="1"/>
    <col min="3" max="3" width="104.5703125" bestFit="1" customWidth="1"/>
    <col min="4" max="4" width="30.42578125" bestFit="1" customWidth="1"/>
    <col min="5" max="5" width="23.5703125" bestFit="1" customWidth="1"/>
    <col min="6" max="6" width="89.140625" bestFit="1" customWidth="1"/>
    <col min="7" max="7" width="83.42578125" bestFit="1" customWidth="1"/>
    <col min="8" max="8" width="24" bestFit="1" customWidth="1"/>
    <col min="9" max="9" width="46.140625" bestFit="1" customWidth="1"/>
    <col min="10" max="10" width="65.42578125" bestFit="1" customWidth="1"/>
    <col min="11" max="11" width="34.85546875" bestFit="1" customWidth="1"/>
    <col min="12" max="12" width="53" bestFit="1" customWidth="1"/>
    <col min="13" max="13" width="19" bestFit="1" customWidth="1"/>
    <col min="14" max="14" width="57.85546875" bestFit="1" customWidth="1"/>
    <col min="15" max="15" width="65.28515625" bestFit="1" customWidth="1"/>
    <col min="16" max="16" width="41.85546875" bestFit="1" customWidth="1"/>
    <col min="17" max="17" width="20.140625" bestFit="1" customWidth="1"/>
    <col min="18" max="18" width="55.5703125" bestFit="1" customWidth="1"/>
    <col min="19" max="19" width="17" bestFit="1" customWidth="1"/>
    <col min="20" max="20" width="48.140625" bestFit="1" customWidth="1"/>
    <col min="21" max="21" width="17.28515625" bestFit="1" customWidth="1"/>
    <col min="22" max="22" width="32.85546875" bestFit="1" customWidth="1"/>
    <col min="23" max="23" width="85" bestFit="1" customWidth="1"/>
    <col min="24" max="24" width="14.42578125" bestFit="1" customWidth="1"/>
    <col min="25" max="25" width="32.5703125" bestFit="1" customWidth="1"/>
    <col min="26" max="26" width="64" bestFit="1" customWidth="1"/>
    <col min="27" max="27" width="34" bestFit="1" customWidth="1"/>
    <col min="28" max="28" width="58.28515625" bestFit="1" customWidth="1"/>
    <col min="29" max="29" width="46.5703125" bestFit="1" customWidth="1"/>
    <col min="30" max="30" width="51.140625" bestFit="1" customWidth="1"/>
    <col min="31" max="31" width="34.140625" bestFit="1" customWidth="1"/>
    <col min="32" max="32" width="74.85546875" bestFit="1" customWidth="1"/>
    <col min="33" max="33" width="24.7109375" bestFit="1" customWidth="1"/>
    <col min="34" max="34" width="39" bestFit="1" customWidth="1"/>
    <col min="35" max="35" width="51.140625" bestFit="1" customWidth="1"/>
    <col min="36" max="36" width="63.42578125" bestFit="1" customWidth="1"/>
    <col min="37" max="37" width="40.28515625" bestFit="1" customWidth="1"/>
    <col min="38" max="38" width="53.5703125" bestFit="1" customWidth="1"/>
    <col min="39" max="39" width="24.28515625" bestFit="1" customWidth="1"/>
  </cols>
  <sheetData>
    <row r="7" spans="2:528" s="280" customFormat="1" ht="113.25" x14ac:dyDescent="0.2">
      <c r="B7" s="277" t="s">
        <v>822</v>
      </c>
      <c r="C7" s="277" t="s">
        <v>827</v>
      </c>
      <c r="D7" s="277" t="s">
        <v>846</v>
      </c>
      <c r="E7" s="278" t="s">
        <v>857</v>
      </c>
      <c r="F7" s="278" t="s">
        <v>864</v>
      </c>
      <c r="G7" s="277" t="s">
        <v>875</v>
      </c>
      <c r="H7" s="277" t="s">
        <v>966</v>
      </c>
      <c r="I7" s="278" t="s">
        <v>974</v>
      </c>
      <c r="J7" s="278" t="s">
        <v>979</v>
      </c>
      <c r="K7" s="278" t="s">
        <v>984</v>
      </c>
      <c r="L7" s="278" t="s">
        <v>996</v>
      </c>
      <c r="M7" s="278" t="s">
        <v>1029</v>
      </c>
      <c r="N7" s="277" t="s">
        <v>1032</v>
      </c>
      <c r="O7" s="278" t="s">
        <v>1042</v>
      </c>
      <c r="P7" s="278" t="s">
        <v>1068</v>
      </c>
      <c r="Q7" s="278" t="s">
        <v>1085</v>
      </c>
      <c r="R7" s="278" t="s">
        <v>1090</v>
      </c>
      <c r="S7" s="278" t="s">
        <v>1118</v>
      </c>
      <c r="T7" s="278" t="s">
        <v>1122</v>
      </c>
      <c r="U7" s="278" t="s">
        <v>1128</v>
      </c>
      <c r="V7" s="278" t="s">
        <v>1132</v>
      </c>
      <c r="W7" s="277" t="s">
        <v>1136</v>
      </c>
      <c r="X7" s="278" t="s">
        <v>1140</v>
      </c>
      <c r="Y7" s="278" t="s">
        <v>1144</v>
      </c>
      <c r="Z7" s="278" t="s">
        <v>1149</v>
      </c>
      <c r="AA7" s="278" t="s">
        <v>1178</v>
      </c>
      <c r="AB7" s="278" t="s">
        <v>1185</v>
      </c>
      <c r="AC7" s="278" t="s">
        <v>1209</v>
      </c>
      <c r="AD7" s="278" t="s">
        <v>1231</v>
      </c>
      <c r="AE7" s="277" t="s">
        <v>1235</v>
      </c>
      <c r="AF7" s="277" t="s">
        <v>1238</v>
      </c>
      <c r="AG7" s="277" t="s">
        <v>1242</v>
      </c>
      <c r="AH7" s="278" t="s">
        <v>1247</v>
      </c>
      <c r="AI7" s="278" t="s">
        <v>1252</v>
      </c>
      <c r="AJ7" s="278" t="s">
        <v>1268</v>
      </c>
      <c r="AK7" s="278" t="s">
        <v>1397</v>
      </c>
      <c r="AL7" s="278" t="s">
        <v>1438</v>
      </c>
      <c r="AM7" s="278" t="s">
        <v>1444</v>
      </c>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c r="BM7" s="279"/>
      <c r="BN7" s="279"/>
      <c r="BO7" s="279"/>
      <c r="BP7" s="279"/>
      <c r="BQ7" s="279"/>
      <c r="BR7" s="279"/>
      <c r="BS7" s="279"/>
      <c r="BT7" s="279"/>
      <c r="BU7" s="279"/>
      <c r="BV7" s="279"/>
      <c r="BW7" s="279"/>
      <c r="BX7" s="279"/>
      <c r="BY7" s="279"/>
      <c r="BZ7" s="279"/>
      <c r="CA7" s="279"/>
      <c r="CB7" s="279"/>
      <c r="CC7" s="279"/>
      <c r="CD7" s="279"/>
      <c r="CE7" s="279"/>
      <c r="CF7" s="279"/>
      <c r="CG7" s="279"/>
      <c r="CH7" s="279"/>
      <c r="CI7" s="279"/>
      <c r="CJ7" s="279"/>
      <c r="CK7" s="279"/>
      <c r="CL7" s="279"/>
      <c r="CM7" s="279"/>
      <c r="CN7" s="279"/>
      <c r="CO7" s="279"/>
      <c r="CP7" s="279"/>
      <c r="CQ7" s="279"/>
      <c r="CR7" s="279"/>
      <c r="CS7" s="279"/>
      <c r="CT7" s="279"/>
      <c r="CU7" s="279"/>
      <c r="CV7" s="279"/>
      <c r="CW7" s="279"/>
      <c r="CX7" s="279"/>
      <c r="CY7" s="279"/>
      <c r="CZ7" s="279"/>
      <c r="DA7" s="279"/>
      <c r="DB7" s="279"/>
      <c r="DC7" s="279"/>
      <c r="DD7" s="279"/>
      <c r="DE7" s="279"/>
      <c r="DF7" s="279"/>
      <c r="DG7" s="279"/>
      <c r="DH7" s="279"/>
      <c r="DI7" s="279"/>
      <c r="DJ7" s="279"/>
      <c r="DK7" s="279"/>
      <c r="DL7" s="279"/>
      <c r="DM7" s="279"/>
      <c r="DN7" s="279"/>
      <c r="DO7" s="279"/>
      <c r="DP7" s="279"/>
      <c r="DQ7" s="279"/>
      <c r="DR7" s="279"/>
      <c r="DS7" s="279"/>
      <c r="DT7" s="279"/>
      <c r="DU7" s="279"/>
      <c r="DV7" s="279"/>
      <c r="DW7" s="279"/>
      <c r="DX7" s="279"/>
      <c r="DY7" s="279"/>
      <c r="DZ7" s="279"/>
      <c r="EA7" s="279"/>
      <c r="EB7" s="279"/>
      <c r="EC7" s="279"/>
      <c r="ED7" s="279"/>
      <c r="EE7" s="279"/>
      <c r="EF7" s="279"/>
      <c r="EG7" s="279"/>
      <c r="EH7" s="279"/>
      <c r="EI7" s="279"/>
      <c r="EJ7" s="279"/>
      <c r="EK7" s="279"/>
      <c r="EL7" s="279"/>
      <c r="EM7" s="279"/>
      <c r="EN7" s="279"/>
      <c r="EO7" s="279"/>
      <c r="EP7" s="279"/>
      <c r="EQ7" s="279"/>
      <c r="ER7" s="279"/>
      <c r="ES7" s="279"/>
      <c r="ET7" s="279"/>
      <c r="EU7" s="279"/>
      <c r="EV7" s="279"/>
      <c r="EW7" s="279"/>
      <c r="EX7" s="279"/>
      <c r="EY7" s="279"/>
      <c r="EZ7" s="279"/>
      <c r="FA7" s="279"/>
      <c r="FB7" s="279"/>
      <c r="FC7" s="279"/>
      <c r="FD7" s="279"/>
      <c r="FE7" s="279"/>
      <c r="FF7" s="279"/>
      <c r="FG7" s="279"/>
      <c r="FH7" s="279"/>
      <c r="FI7" s="279"/>
      <c r="FJ7" s="279"/>
      <c r="FK7" s="279"/>
      <c r="FL7" s="279"/>
      <c r="FM7" s="279"/>
      <c r="FN7" s="279"/>
      <c r="FO7" s="279"/>
      <c r="FP7" s="279"/>
      <c r="FQ7" s="279"/>
      <c r="FR7" s="279"/>
      <c r="FS7" s="279"/>
      <c r="FT7" s="279"/>
      <c r="FU7" s="279"/>
      <c r="FV7" s="279"/>
      <c r="FW7" s="279"/>
      <c r="FX7" s="279"/>
      <c r="FY7" s="279"/>
      <c r="FZ7" s="279"/>
      <c r="GA7" s="279"/>
      <c r="GB7" s="279"/>
      <c r="GC7" s="279"/>
      <c r="GD7" s="279"/>
      <c r="GE7" s="279"/>
      <c r="GF7" s="279"/>
      <c r="GG7" s="279"/>
      <c r="GH7" s="279"/>
      <c r="GI7" s="279"/>
      <c r="GJ7" s="279"/>
      <c r="GK7" s="279"/>
      <c r="GL7" s="279"/>
      <c r="GM7" s="279"/>
      <c r="GN7" s="279"/>
      <c r="GO7" s="279"/>
      <c r="GP7" s="279"/>
      <c r="GQ7" s="279"/>
      <c r="GR7" s="279"/>
      <c r="GS7" s="279"/>
      <c r="GT7" s="279"/>
      <c r="GU7" s="279"/>
      <c r="GV7" s="279"/>
      <c r="GW7" s="279"/>
      <c r="GX7" s="279"/>
      <c r="GY7" s="279"/>
      <c r="GZ7" s="279"/>
      <c r="HA7" s="279"/>
      <c r="HB7" s="279"/>
      <c r="HC7" s="279"/>
      <c r="HD7" s="279"/>
      <c r="HE7" s="279"/>
      <c r="HF7" s="279"/>
      <c r="HG7" s="279"/>
      <c r="HH7" s="279"/>
      <c r="HI7" s="279"/>
      <c r="HJ7" s="279"/>
      <c r="HK7" s="279"/>
      <c r="HL7" s="279"/>
      <c r="HM7" s="279"/>
      <c r="HN7" s="279"/>
      <c r="HO7" s="279"/>
      <c r="HP7" s="279"/>
      <c r="HQ7" s="279"/>
      <c r="HR7" s="279"/>
      <c r="HS7" s="279"/>
      <c r="HT7" s="279"/>
      <c r="HU7" s="279"/>
      <c r="HV7" s="279"/>
      <c r="HW7" s="279"/>
      <c r="HX7" s="279"/>
      <c r="HY7" s="279"/>
      <c r="HZ7" s="279"/>
      <c r="IA7" s="279"/>
      <c r="IB7" s="279"/>
      <c r="IC7" s="279"/>
      <c r="ID7" s="279"/>
      <c r="IE7" s="279"/>
      <c r="IF7" s="279"/>
      <c r="IG7" s="279"/>
      <c r="IH7" s="279"/>
      <c r="II7" s="279"/>
      <c r="IJ7" s="279"/>
      <c r="IK7" s="279"/>
      <c r="IL7" s="279"/>
      <c r="IM7" s="279"/>
      <c r="IN7" s="279"/>
      <c r="IO7" s="279"/>
      <c r="IP7" s="279"/>
      <c r="IQ7" s="279"/>
      <c r="IR7" s="279"/>
      <c r="IS7" s="279"/>
      <c r="IT7" s="279"/>
      <c r="IU7" s="279"/>
      <c r="IV7" s="279"/>
      <c r="IW7" s="279"/>
      <c r="IX7" s="279"/>
      <c r="IY7" s="279"/>
      <c r="IZ7" s="279"/>
      <c r="JA7" s="279"/>
      <c r="JB7" s="279"/>
      <c r="JC7" s="279"/>
      <c r="JD7" s="279"/>
      <c r="JE7" s="279"/>
      <c r="JF7" s="279"/>
      <c r="JG7" s="279"/>
      <c r="JH7" s="279"/>
      <c r="JI7" s="279"/>
      <c r="JJ7" s="279"/>
      <c r="JK7" s="279"/>
      <c r="JL7" s="279"/>
      <c r="JM7" s="279"/>
      <c r="JN7" s="279"/>
      <c r="JO7" s="279"/>
      <c r="JP7" s="279"/>
      <c r="JQ7" s="279"/>
      <c r="JR7" s="279"/>
      <c r="JS7" s="279"/>
      <c r="JT7" s="279"/>
      <c r="JU7" s="279"/>
      <c r="JV7" s="279"/>
      <c r="JW7" s="279"/>
      <c r="JX7" s="279"/>
      <c r="JY7" s="279"/>
      <c r="JZ7" s="279"/>
      <c r="KA7" s="279"/>
      <c r="KB7" s="279"/>
      <c r="KC7" s="279"/>
      <c r="KD7" s="279"/>
      <c r="KE7" s="279"/>
      <c r="KF7" s="279"/>
      <c r="KG7" s="279"/>
      <c r="KH7" s="279"/>
      <c r="KI7" s="279"/>
      <c r="KJ7" s="279"/>
      <c r="KK7" s="279"/>
      <c r="KL7" s="279"/>
      <c r="KM7" s="279"/>
      <c r="KN7" s="279"/>
      <c r="KO7" s="279"/>
      <c r="KP7" s="279"/>
      <c r="KQ7" s="279"/>
      <c r="KR7" s="279"/>
      <c r="KS7" s="279"/>
      <c r="KT7" s="279"/>
      <c r="KU7" s="279"/>
      <c r="KV7" s="279"/>
      <c r="KW7" s="279"/>
      <c r="KX7" s="279"/>
      <c r="KY7" s="279"/>
      <c r="KZ7" s="279"/>
      <c r="LA7" s="279"/>
      <c r="LB7" s="279"/>
      <c r="LC7" s="279"/>
      <c r="LD7" s="279"/>
      <c r="LE7" s="279"/>
      <c r="LF7" s="279"/>
      <c r="LG7" s="279"/>
      <c r="LH7" s="279"/>
      <c r="LI7" s="279"/>
      <c r="LJ7" s="279"/>
      <c r="LK7" s="279"/>
      <c r="LL7" s="279"/>
      <c r="LM7" s="279"/>
      <c r="LN7" s="279"/>
      <c r="LO7" s="279"/>
      <c r="LP7" s="279"/>
      <c r="LQ7" s="279"/>
      <c r="LR7" s="279"/>
      <c r="LS7" s="279"/>
      <c r="LT7" s="279"/>
      <c r="LU7" s="279"/>
      <c r="LV7" s="279"/>
      <c r="LW7" s="279"/>
      <c r="LX7" s="279"/>
      <c r="LY7" s="279"/>
      <c r="LZ7" s="279"/>
      <c r="MA7" s="279"/>
      <c r="MB7" s="279"/>
      <c r="MC7" s="279"/>
      <c r="MD7" s="279"/>
      <c r="ME7" s="279"/>
      <c r="MF7" s="279"/>
      <c r="MG7" s="279"/>
      <c r="MH7" s="279"/>
      <c r="MI7" s="279"/>
      <c r="MJ7" s="279"/>
      <c r="MK7" s="279"/>
      <c r="ML7" s="279"/>
      <c r="MM7" s="279"/>
      <c r="MN7" s="279"/>
      <c r="MO7" s="279"/>
      <c r="MP7" s="279"/>
      <c r="MQ7" s="279"/>
      <c r="MR7" s="279"/>
      <c r="MS7" s="279"/>
      <c r="MT7" s="279"/>
      <c r="MU7" s="279"/>
      <c r="MV7" s="279"/>
      <c r="MW7" s="279"/>
      <c r="MX7" s="279"/>
      <c r="MY7" s="279"/>
      <c r="MZ7" s="279"/>
      <c r="NA7" s="279"/>
      <c r="NB7" s="279"/>
      <c r="NC7" s="279"/>
      <c r="ND7" s="279"/>
      <c r="NE7" s="279"/>
      <c r="NF7" s="279"/>
      <c r="NG7" s="279"/>
      <c r="NH7" s="279"/>
      <c r="NI7" s="279"/>
      <c r="NJ7" s="279"/>
      <c r="NK7" s="279"/>
      <c r="NL7" s="279"/>
      <c r="NM7" s="279"/>
      <c r="NN7" s="279"/>
      <c r="NO7" s="279"/>
      <c r="NP7" s="279"/>
      <c r="NQ7" s="279"/>
      <c r="NR7" s="279"/>
      <c r="NS7" s="279"/>
      <c r="NT7" s="279"/>
      <c r="NU7" s="279"/>
      <c r="NV7" s="279"/>
      <c r="NW7" s="279"/>
      <c r="NX7" s="279"/>
      <c r="NY7" s="279"/>
      <c r="NZ7" s="279"/>
      <c r="OA7" s="279"/>
      <c r="OB7" s="279"/>
      <c r="OC7" s="279"/>
      <c r="OD7" s="279"/>
      <c r="OE7" s="279"/>
      <c r="OF7" s="279"/>
      <c r="OG7" s="279"/>
      <c r="OH7" s="279"/>
      <c r="OI7" s="279"/>
      <c r="OJ7" s="279"/>
      <c r="OK7" s="279"/>
      <c r="OL7" s="279"/>
      <c r="OM7" s="279"/>
      <c r="ON7" s="279"/>
      <c r="OO7" s="279"/>
      <c r="OP7" s="279"/>
      <c r="OQ7" s="279"/>
      <c r="OR7" s="279"/>
      <c r="OS7" s="279"/>
      <c r="OT7" s="279"/>
      <c r="OU7" s="279"/>
      <c r="OV7" s="279"/>
      <c r="OW7" s="279"/>
      <c r="OX7" s="279"/>
      <c r="OY7" s="279"/>
      <c r="OZ7" s="279"/>
      <c r="PA7" s="279"/>
      <c r="PB7" s="279"/>
      <c r="PC7" s="279"/>
      <c r="PD7" s="279"/>
      <c r="PE7" s="279"/>
      <c r="PF7" s="279"/>
      <c r="PG7" s="279"/>
      <c r="PH7" s="279"/>
      <c r="PI7" s="279"/>
      <c r="PJ7" s="279"/>
      <c r="PK7" s="279"/>
      <c r="PL7" s="279"/>
      <c r="PM7" s="279"/>
      <c r="PN7" s="279"/>
      <c r="PO7" s="279"/>
      <c r="PP7" s="279"/>
      <c r="PQ7" s="279"/>
      <c r="PR7" s="279"/>
      <c r="PS7" s="279"/>
      <c r="PT7" s="279"/>
      <c r="PU7" s="279"/>
      <c r="PV7" s="279"/>
      <c r="PW7" s="279"/>
      <c r="PX7" s="279"/>
      <c r="PY7" s="279"/>
      <c r="PZ7" s="279"/>
      <c r="QA7" s="279"/>
      <c r="QB7" s="279"/>
      <c r="QC7" s="279"/>
      <c r="QD7" s="279"/>
      <c r="QE7" s="279"/>
      <c r="QF7" s="279"/>
      <c r="QG7" s="279"/>
      <c r="QH7" s="279"/>
      <c r="QI7" s="279"/>
      <c r="QJ7" s="279"/>
      <c r="QK7" s="279"/>
      <c r="QL7" s="279"/>
      <c r="QM7" s="279"/>
      <c r="QN7" s="279"/>
      <c r="QO7" s="279"/>
      <c r="QP7" s="279"/>
      <c r="QQ7" s="279"/>
      <c r="QR7" s="279"/>
      <c r="QS7" s="279"/>
      <c r="QT7" s="279"/>
      <c r="QU7" s="279"/>
      <c r="QV7" s="279"/>
      <c r="QW7" s="279"/>
      <c r="QX7" s="279"/>
      <c r="QY7" s="279"/>
      <c r="QZ7" s="279"/>
      <c r="RA7" s="279"/>
      <c r="RB7" s="279"/>
      <c r="RC7" s="279"/>
      <c r="RD7" s="279"/>
      <c r="RE7" s="279"/>
      <c r="RF7" s="279"/>
      <c r="RG7" s="279"/>
      <c r="RH7" s="279"/>
      <c r="RI7" s="279"/>
      <c r="RJ7" s="279"/>
      <c r="RK7" s="279"/>
      <c r="RL7" s="279"/>
      <c r="RM7" s="279"/>
      <c r="RN7" s="279"/>
      <c r="RO7" s="279"/>
      <c r="RP7" s="279"/>
      <c r="RQ7" s="279"/>
      <c r="RR7" s="279"/>
      <c r="RS7" s="279"/>
      <c r="RT7" s="279"/>
      <c r="RU7" s="279"/>
      <c r="RV7" s="279"/>
      <c r="RW7" s="279"/>
      <c r="RX7" s="279"/>
      <c r="RY7" s="279"/>
      <c r="RZ7" s="279"/>
      <c r="SA7" s="279"/>
      <c r="SB7" s="279"/>
      <c r="SC7" s="279"/>
      <c r="SD7" s="279"/>
      <c r="SE7" s="279"/>
      <c r="SF7" s="279"/>
      <c r="SG7" s="279"/>
      <c r="SH7" s="279"/>
      <c r="SI7" s="279"/>
      <c r="SJ7" s="279"/>
      <c r="SK7" s="279"/>
      <c r="SL7" s="279"/>
      <c r="SM7" s="279"/>
      <c r="SN7" s="279"/>
      <c r="SO7" s="279"/>
      <c r="SP7" s="279"/>
      <c r="SQ7" s="279"/>
      <c r="SR7" s="279"/>
      <c r="SS7" s="279"/>
      <c r="ST7" s="279"/>
      <c r="SU7" s="279"/>
      <c r="SV7" s="279"/>
      <c r="SW7" s="279"/>
      <c r="SX7" s="279"/>
      <c r="SY7" s="279"/>
      <c r="SZ7" s="279"/>
      <c r="TA7" s="279"/>
      <c r="TB7" s="279"/>
      <c r="TC7" s="279"/>
      <c r="TD7" s="279"/>
      <c r="TE7" s="279"/>
      <c r="TF7" s="279"/>
      <c r="TG7" s="279"/>
      <c r="TH7" s="279"/>
    </row>
    <row r="8" spans="2:528" x14ac:dyDescent="0.2">
      <c r="B8" t="s">
        <v>823</v>
      </c>
      <c r="C8" t="s">
        <v>828</v>
      </c>
      <c r="D8" t="s">
        <v>847</v>
      </c>
      <c r="E8" t="s">
        <v>858</v>
      </c>
      <c r="F8" t="s">
        <v>865</v>
      </c>
      <c r="G8" t="s">
        <v>876</v>
      </c>
      <c r="H8" t="s">
        <v>967</v>
      </c>
      <c r="I8" t="s">
        <v>975</v>
      </c>
      <c r="J8" t="s">
        <v>980</v>
      </c>
      <c r="K8" t="s">
        <v>985</v>
      </c>
      <c r="L8" t="s">
        <v>997</v>
      </c>
      <c r="M8" t="s">
        <v>1449</v>
      </c>
      <c r="N8" t="s">
        <v>1033</v>
      </c>
      <c r="O8" t="s">
        <v>1043</v>
      </c>
      <c r="P8" t="s">
        <v>1069</v>
      </c>
      <c r="Q8" t="s">
        <v>1086</v>
      </c>
      <c r="R8" t="s">
        <v>1091</v>
      </c>
      <c r="S8" t="s">
        <v>1119</v>
      </c>
      <c r="T8" t="s">
        <v>1123</v>
      </c>
      <c r="U8" t="s">
        <v>1129</v>
      </c>
      <c r="V8" t="s">
        <v>1133</v>
      </c>
      <c r="W8" t="s">
        <v>1137</v>
      </c>
      <c r="X8" t="s">
        <v>1141</v>
      </c>
      <c r="Y8" t="s">
        <v>1145</v>
      </c>
      <c r="Z8" t="s">
        <v>1150</v>
      </c>
      <c r="AA8" t="s">
        <v>1179</v>
      </c>
      <c r="AB8" t="s">
        <v>1186</v>
      </c>
      <c r="AC8" t="s">
        <v>1210</v>
      </c>
      <c r="AD8" t="s">
        <v>1232</v>
      </c>
      <c r="AE8" t="s">
        <v>1236</v>
      </c>
      <c r="AF8" t="s">
        <v>1239</v>
      </c>
      <c r="AG8" t="s">
        <v>1243</v>
      </c>
      <c r="AH8" t="s">
        <v>1248</v>
      </c>
      <c r="AI8" t="s">
        <v>1253</v>
      </c>
      <c r="AJ8" t="s">
        <v>1269</v>
      </c>
      <c r="AK8" t="s">
        <v>1398</v>
      </c>
      <c r="AL8" t="s">
        <v>1450</v>
      </c>
      <c r="AM8" t="s">
        <v>796</v>
      </c>
    </row>
    <row r="9" spans="2:528" x14ac:dyDescent="0.2">
      <c r="B9" t="s">
        <v>826</v>
      </c>
      <c r="C9" t="s">
        <v>508</v>
      </c>
      <c r="D9" t="s">
        <v>850</v>
      </c>
      <c r="E9" t="s">
        <v>860</v>
      </c>
      <c r="F9" t="s">
        <v>1451</v>
      </c>
      <c r="G9" t="s">
        <v>878</v>
      </c>
      <c r="H9" t="s">
        <v>969</v>
      </c>
      <c r="I9" t="s">
        <v>977</v>
      </c>
      <c r="J9" t="s">
        <v>982</v>
      </c>
      <c r="K9" t="s">
        <v>1452</v>
      </c>
      <c r="L9" t="s">
        <v>1000</v>
      </c>
      <c r="N9" t="s">
        <v>1035</v>
      </c>
      <c r="O9" t="s">
        <v>1045</v>
      </c>
      <c r="P9" t="s">
        <v>1071</v>
      </c>
      <c r="Q9" t="s">
        <v>1088</v>
      </c>
      <c r="R9" t="s">
        <v>1093</v>
      </c>
      <c r="T9" t="s">
        <v>1125</v>
      </c>
      <c r="V9" t="s">
        <v>1135</v>
      </c>
      <c r="W9" t="s">
        <v>1139</v>
      </c>
      <c r="Y9" t="s">
        <v>1147</v>
      </c>
      <c r="Z9" t="s">
        <v>1151</v>
      </c>
      <c r="AA9" t="s">
        <v>1181</v>
      </c>
      <c r="AB9" t="s">
        <v>1188</v>
      </c>
      <c r="AC9" t="s">
        <v>1212</v>
      </c>
      <c r="AH9" t="s">
        <v>1250</v>
      </c>
      <c r="AI9" t="s">
        <v>1255</v>
      </c>
      <c r="AJ9" t="s">
        <v>1271</v>
      </c>
      <c r="AK9" t="s">
        <v>1400</v>
      </c>
      <c r="AL9" t="s">
        <v>1453</v>
      </c>
      <c r="AM9" t="s">
        <v>797</v>
      </c>
    </row>
    <row r="10" spans="2:528" x14ac:dyDescent="0.2">
      <c r="C10" t="s">
        <v>830</v>
      </c>
      <c r="D10" t="s">
        <v>851</v>
      </c>
      <c r="E10" t="s">
        <v>861</v>
      </c>
      <c r="F10" t="s">
        <v>868</v>
      </c>
      <c r="G10" t="s">
        <v>879</v>
      </c>
      <c r="H10" t="s">
        <v>970</v>
      </c>
      <c r="J10" t="s">
        <v>983</v>
      </c>
      <c r="K10" t="s">
        <v>988</v>
      </c>
      <c r="L10" t="s">
        <v>1001</v>
      </c>
      <c r="N10" t="s">
        <v>1036</v>
      </c>
      <c r="O10" t="s">
        <v>1047</v>
      </c>
      <c r="P10" t="s">
        <v>1072</v>
      </c>
      <c r="R10" t="s">
        <v>1095</v>
      </c>
      <c r="T10" t="s">
        <v>1126</v>
      </c>
      <c r="Y10" t="s">
        <v>1148</v>
      </c>
      <c r="Z10" t="s">
        <v>1152</v>
      </c>
      <c r="AA10" t="s">
        <v>1182</v>
      </c>
      <c r="AB10" t="s">
        <v>1189</v>
      </c>
      <c r="AC10" t="s">
        <v>1213</v>
      </c>
      <c r="AI10" t="s">
        <v>1256</v>
      </c>
      <c r="AJ10" t="s">
        <v>1272</v>
      </c>
      <c r="AK10" t="s">
        <v>1402</v>
      </c>
      <c r="AL10" t="s">
        <v>1454</v>
      </c>
      <c r="AM10" t="s">
        <v>798</v>
      </c>
    </row>
    <row r="11" spans="2:528" x14ac:dyDescent="0.2">
      <c r="C11" t="s">
        <v>831</v>
      </c>
      <c r="D11" t="s">
        <v>852</v>
      </c>
      <c r="E11" t="s">
        <v>862</v>
      </c>
      <c r="F11" t="s">
        <v>869</v>
      </c>
      <c r="G11" t="s">
        <v>880</v>
      </c>
      <c r="H11" t="s">
        <v>971</v>
      </c>
      <c r="K11" t="s">
        <v>989</v>
      </c>
      <c r="L11" t="s">
        <v>1002</v>
      </c>
      <c r="N11" t="s">
        <v>1037</v>
      </c>
      <c r="O11" t="s">
        <v>1049</v>
      </c>
      <c r="P11" t="s">
        <v>1073</v>
      </c>
      <c r="R11" t="s">
        <v>1096</v>
      </c>
      <c r="T11" t="s">
        <v>1127</v>
      </c>
      <c r="Z11" t="s">
        <v>1154</v>
      </c>
      <c r="AA11" t="s">
        <v>1183</v>
      </c>
      <c r="AB11" t="s">
        <v>1190</v>
      </c>
      <c r="AC11" t="s">
        <v>1213</v>
      </c>
      <c r="AI11" t="s">
        <v>1258</v>
      </c>
      <c r="AJ11" t="s">
        <v>1273</v>
      </c>
      <c r="AK11" t="s">
        <v>1403</v>
      </c>
      <c r="AL11" t="s">
        <v>1455</v>
      </c>
    </row>
    <row r="12" spans="2:528" x14ac:dyDescent="0.2">
      <c r="C12" t="s">
        <v>832</v>
      </c>
      <c r="D12" t="s">
        <v>853</v>
      </c>
      <c r="E12" t="s">
        <v>863</v>
      </c>
      <c r="F12" t="s">
        <v>870</v>
      </c>
      <c r="G12" t="s">
        <v>881</v>
      </c>
      <c r="H12" t="s">
        <v>972</v>
      </c>
      <c r="K12" t="s">
        <v>992</v>
      </c>
      <c r="L12" t="s">
        <v>1003</v>
      </c>
      <c r="N12" t="s">
        <v>1038</v>
      </c>
      <c r="O12" t="s">
        <v>1050</v>
      </c>
      <c r="P12" t="s">
        <v>1074</v>
      </c>
      <c r="R12" t="s">
        <v>1097</v>
      </c>
      <c r="Z12" t="s">
        <v>1155</v>
      </c>
      <c r="AA12" t="s">
        <v>1184</v>
      </c>
      <c r="AB12" t="s">
        <v>1191</v>
      </c>
      <c r="AC12" t="s">
        <v>1215</v>
      </c>
      <c r="AI12" t="s">
        <v>1259</v>
      </c>
      <c r="AJ12" t="s">
        <v>1274</v>
      </c>
      <c r="AK12" t="s">
        <v>1404</v>
      </c>
      <c r="AL12" t="s">
        <v>1456</v>
      </c>
    </row>
    <row r="13" spans="2:528" x14ac:dyDescent="0.2">
      <c r="C13" t="s">
        <v>509</v>
      </c>
      <c r="D13" t="s">
        <v>854</v>
      </c>
      <c r="F13" t="s">
        <v>871</v>
      </c>
      <c r="G13" t="s">
        <v>882</v>
      </c>
      <c r="K13" t="s">
        <v>993</v>
      </c>
      <c r="L13" t="s">
        <v>1004</v>
      </c>
      <c r="N13" t="s">
        <v>1039</v>
      </c>
      <c r="O13" t="s">
        <v>1052</v>
      </c>
      <c r="P13" t="s">
        <v>1075</v>
      </c>
      <c r="R13" t="s">
        <v>1098</v>
      </c>
      <c r="Z13" t="s">
        <v>1156</v>
      </c>
      <c r="AB13" t="s">
        <v>1192</v>
      </c>
      <c r="AC13" t="s">
        <v>1216</v>
      </c>
      <c r="AI13" t="s">
        <v>1260</v>
      </c>
      <c r="AJ13" t="s">
        <v>1274</v>
      </c>
      <c r="AK13" t="s">
        <v>1405</v>
      </c>
      <c r="AL13" t="s">
        <v>1457</v>
      </c>
    </row>
    <row r="14" spans="2:528" x14ac:dyDescent="0.2">
      <c r="C14" t="s">
        <v>510</v>
      </c>
      <c r="D14" t="s">
        <v>855</v>
      </c>
      <c r="F14" t="s">
        <v>872</v>
      </c>
      <c r="G14" t="s">
        <v>1458</v>
      </c>
      <c r="K14" t="s">
        <v>994</v>
      </c>
      <c r="L14" t="s">
        <v>1005</v>
      </c>
      <c r="N14" t="s">
        <v>1040</v>
      </c>
      <c r="O14" t="s">
        <v>1055</v>
      </c>
      <c r="P14" t="s">
        <v>1076</v>
      </c>
      <c r="R14" t="s">
        <v>1099</v>
      </c>
      <c r="Z14" t="s">
        <v>1157</v>
      </c>
      <c r="AB14" t="s">
        <v>1193</v>
      </c>
      <c r="AC14" t="s">
        <v>1217</v>
      </c>
      <c r="AI14" t="s">
        <v>1261</v>
      </c>
      <c r="AJ14" t="s">
        <v>1275</v>
      </c>
      <c r="AK14" t="s">
        <v>1406</v>
      </c>
      <c r="AL14" t="s">
        <v>1459</v>
      </c>
    </row>
    <row r="15" spans="2:528" x14ac:dyDescent="0.2">
      <c r="C15" t="s">
        <v>833</v>
      </c>
      <c r="F15" t="s">
        <v>873</v>
      </c>
      <c r="G15" t="s">
        <v>884</v>
      </c>
      <c r="K15" t="s">
        <v>995</v>
      </c>
      <c r="L15" t="s">
        <v>1006</v>
      </c>
      <c r="N15" t="s">
        <v>1041</v>
      </c>
      <c r="O15" t="s">
        <v>1056</v>
      </c>
      <c r="P15" t="s">
        <v>1077</v>
      </c>
      <c r="R15" t="s">
        <v>1100</v>
      </c>
      <c r="Z15" t="s">
        <v>1158</v>
      </c>
      <c r="AB15" t="s">
        <v>1194</v>
      </c>
      <c r="AC15" t="s">
        <v>1218</v>
      </c>
      <c r="AI15" t="s">
        <v>1262</v>
      </c>
      <c r="AJ15" t="s">
        <v>1276</v>
      </c>
      <c r="AK15" t="s">
        <v>1407</v>
      </c>
      <c r="AL15" t="s">
        <v>1460</v>
      </c>
    </row>
    <row r="16" spans="2:528" x14ac:dyDescent="0.2">
      <c r="C16" t="s">
        <v>834</v>
      </c>
      <c r="G16" t="s">
        <v>885</v>
      </c>
      <c r="L16" t="s">
        <v>1007</v>
      </c>
      <c r="O16" t="s">
        <v>1057</v>
      </c>
      <c r="P16" t="s">
        <v>1078</v>
      </c>
      <c r="R16" t="s">
        <v>1101</v>
      </c>
      <c r="Z16" t="s">
        <v>1159</v>
      </c>
      <c r="AB16" t="s">
        <v>1195</v>
      </c>
      <c r="AC16" t="s">
        <v>1219</v>
      </c>
      <c r="AI16" t="s">
        <v>1263</v>
      </c>
      <c r="AJ16" t="s">
        <v>1277</v>
      </c>
      <c r="AK16" t="s">
        <v>1408</v>
      </c>
      <c r="AL16" t="s">
        <v>1461</v>
      </c>
    </row>
    <row r="17" spans="3:38" x14ac:dyDescent="0.2">
      <c r="C17" t="s">
        <v>835</v>
      </c>
      <c r="G17" t="s">
        <v>886</v>
      </c>
      <c r="L17" t="s">
        <v>1008</v>
      </c>
      <c r="O17" t="s">
        <v>1058</v>
      </c>
      <c r="P17" t="s">
        <v>1079</v>
      </c>
      <c r="R17" t="s">
        <v>1102</v>
      </c>
      <c r="Z17" t="s">
        <v>1160</v>
      </c>
      <c r="AB17" t="s">
        <v>1196</v>
      </c>
      <c r="AC17" t="s">
        <v>1220</v>
      </c>
      <c r="AI17" t="s">
        <v>1264</v>
      </c>
      <c r="AJ17" t="s">
        <v>1278</v>
      </c>
      <c r="AK17" t="s">
        <v>1409</v>
      </c>
      <c r="AL17" t="s">
        <v>1462</v>
      </c>
    </row>
    <row r="18" spans="3:38" x14ac:dyDescent="0.2">
      <c r="C18" t="s">
        <v>836</v>
      </c>
      <c r="G18" t="s">
        <v>887</v>
      </c>
      <c r="L18" t="s">
        <v>1009</v>
      </c>
      <c r="O18" t="s">
        <v>1060</v>
      </c>
      <c r="P18" t="s">
        <v>1080</v>
      </c>
      <c r="R18" t="s">
        <v>1103</v>
      </c>
      <c r="Z18" t="s">
        <v>1161</v>
      </c>
      <c r="AB18" t="s">
        <v>1197</v>
      </c>
      <c r="AC18" t="s">
        <v>1221</v>
      </c>
      <c r="AI18" t="s">
        <v>1265</v>
      </c>
      <c r="AJ18" t="s">
        <v>1279</v>
      </c>
      <c r="AK18" t="s">
        <v>1410</v>
      </c>
      <c r="AL18" t="s">
        <v>1463</v>
      </c>
    </row>
    <row r="19" spans="3:38" x14ac:dyDescent="0.2">
      <c r="C19" t="s">
        <v>837</v>
      </c>
      <c r="G19" t="s">
        <v>888</v>
      </c>
      <c r="L19" t="s">
        <v>1010</v>
      </c>
      <c r="O19" t="s">
        <v>1062</v>
      </c>
      <c r="P19" t="s">
        <v>1081</v>
      </c>
      <c r="R19" t="s">
        <v>1104</v>
      </c>
      <c r="Z19" t="s">
        <v>1162</v>
      </c>
      <c r="AB19" t="s">
        <v>1198</v>
      </c>
      <c r="AC19" t="s">
        <v>1222</v>
      </c>
      <c r="AI19" t="s">
        <v>1266</v>
      </c>
      <c r="AJ19" t="s">
        <v>1280</v>
      </c>
      <c r="AK19" t="s">
        <v>1411</v>
      </c>
      <c r="AL19" t="s">
        <v>1464</v>
      </c>
    </row>
    <row r="20" spans="3:38" x14ac:dyDescent="0.2">
      <c r="C20" t="s">
        <v>838</v>
      </c>
      <c r="G20" t="s">
        <v>889</v>
      </c>
      <c r="L20" t="s">
        <v>1011</v>
      </c>
      <c r="O20" t="s">
        <v>1064</v>
      </c>
      <c r="P20" t="s">
        <v>1082</v>
      </c>
      <c r="R20" t="s">
        <v>1105</v>
      </c>
      <c r="Z20" t="s">
        <v>1163</v>
      </c>
      <c r="AB20" t="s">
        <v>1199</v>
      </c>
      <c r="AC20" t="s">
        <v>1224</v>
      </c>
      <c r="AJ20" t="s">
        <v>1281</v>
      </c>
      <c r="AK20" t="s">
        <v>1412</v>
      </c>
    </row>
    <row r="21" spans="3:38" x14ac:dyDescent="0.2">
      <c r="C21" t="s">
        <v>839</v>
      </c>
      <c r="G21" t="s">
        <v>890</v>
      </c>
      <c r="L21" t="s">
        <v>1012</v>
      </c>
      <c r="O21" t="s">
        <v>1066</v>
      </c>
      <c r="P21" t="s">
        <v>1083</v>
      </c>
      <c r="R21" t="s">
        <v>1106</v>
      </c>
      <c r="Z21" t="s">
        <v>1164</v>
      </c>
      <c r="AB21" t="s">
        <v>1200</v>
      </c>
      <c r="AC21" t="s">
        <v>1225</v>
      </c>
      <c r="AJ21" t="s">
        <v>1282</v>
      </c>
      <c r="AK21" t="s">
        <v>1413</v>
      </c>
    </row>
    <row r="22" spans="3:38" x14ac:dyDescent="0.2">
      <c r="C22" t="s">
        <v>840</v>
      </c>
      <c r="G22" t="s">
        <v>891</v>
      </c>
      <c r="L22" t="s">
        <v>1013</v>
      </c>
      <c r="P22" t="s">
        <v>1084</v>
      </c>
      <c r="R22" t="s">
        <v>1107</v>
      </c>
      <c r="Z22" t="s">
        <v>1165</v>
      </c>
      <c r="AB22" t="s">
        <v>1201</v>
      </c>
      <c r="AC22" t="s">
        <v>1226</v>
      </c>
      <c r="AJ22" t="s">
        <v>1283</v>
      </c>
      <c r="AK22" t="s">
        <v>1414</v>
      </c>
    </row>
    <row r="23" spans="3:38" x14ac:dyDescent="0.2">
      <c r="C23" t="s">
        <v>841</v>
      </c>
      <c r="G23" t="s">
        <v>892</v>
      </c>
      <c r="L23" t="s">
        <v>1014</v>
      </c>
      <c r="R23" t="s">
        <v>1108</v>
      </c>
      <c r="Z23" t="s">
        <v>1166</v>
      </c>
      <c r="AB23" t="s">
        <v>1202</v>
      </c>
      <c r="AC23" t="s">
        <v>1227</v>
      </c>
      <c r="AJ23" t="s">
        <v>1284</v>
      </c>
      <c r="AK23" t="s">
        <v>1415</v>
      </c>
    </row>
    <row r="24" spans="3:38" x14ac:dyDescent="0.2">
      <c r="C24" t="s">
        <v>842</v>
      </c>
      <c r="G24" t="s">
        <v>893</v>
      </c>
      <c r="L24" t="s">
        <v>1015</v>
      </c>
      <c r="R24" t="s">
        <v>1109</v>
      </c>
      <c r="Z24" t="s">
        <v>1167</v>
      </c>
      <c r="AB24" t="s">
        <v>1203</v>
      </c>
      <c r="AC24" t="s">
        <v>1228</v>
      </c>
      <c r="AJ24" t="s">
        <v>1285</v>
      </c>
      <c r="AK24" t="s">
        <v>1416</v>
      </c>
    </row>
    <row r="25" spans="3:38" x14ac:dyDescent="0.2">
      <c r="C25" t="s">
        <v>843</v>
      </c>
      <c r="G25" t="s">
        <v>894</v>
      </c>
      <c r="L25" t="s">
        <v>1016</v>
      </c>
      <c r="R25" t="s">
        <v>1110</v>
      </c>
      <c r="Z25" t="s">
        <v>1168</v>
      </c>
      <c r="AB25" t="s">
        <v>1204</v>
      </c>
      <c r="AC25" t="s">
        <v>1229</v>
      </c>
      <c r="AJ25" t="s">
        <v>1286</v>
      </c>
      <c r="AK25" t="s">
        <v>1417</v>
      </c>
    </row>
    <row r="26" spans="3:38" x14ac:dyDescent="0.2">
      <c r="C26" t="s">
        <v>844</v>
      </c>
      <c r="G26" t="s">
        <v>895</v>
      </c>
      <c r="L26" t="s">
        <v>1017</v>
      </c>
      <c r="R26" t="s">
        <v>1111</v>
      </c>
      <c r="Z26" t="s">
        <v>1169</v>
      </c>
      <c r="AB26" t="s">
        <v>1205</v>
      </c>
      <c r="AC26" t="s">
        <v>1230</v>
      </c>
      <c r="AJ26" t="s">
        <v>1287</v>
      </c>
      <c r="AK26" t="s">
        <v>1418</v>
      </c>
    </row>
    <row r="27" spans="3:38" x14ac:dyDescent="0.2">
      <c r="C27" t="s">
        <v>845</v>
      </c>
      <c r="G27" t="s">
        <v>896</v>
      </c>
      <c r="L27" t="s">
        <v>1018</v>
      </c>
      <c r="R27" t="s">
        <v>1112</v>
      </c>
      <c r="Z27" t="s">
        <v>1170</v>
      </c>
      <c r="AB27" t="s">
        <v>1206</v>
      </c>
      <c r="AJ27" t="s">
        <v>1288</v>
      </c>
      <c r="AK27" t="s">
        <v>1419</v>
      </c>
    </row>
    <row r="28" spans="3:38" x14ac:dyDescent="0.2">
      <c r="G28" t="s">
        <v>897</v>
      </c>
      <c r="L28" t="s">
        <v>1019</v>
      </c>
      <c r="R28" t="s">
        <v>1113</v>
      </c>
      <c r="Z28" t="s">
        <v>1171</v>
      </c>
      <c r="AB28" t="s">
        <v>1207</v>
      </c>
      <c r="AJ28" t="s">
        <v>1289</v>
      </c>
      <c r="AK28" t="s">
        <v>1420</v>
      </c>
    </row>
    <row r="29" spans="3:38" x14ac:dyDescent="0.2">
      <c r="G29" t="s">
        <v>898</v>
      </c>
      <c r="L29" t="s">
        <v>1020</v>
      </c>
      <c r="R29" t="s">
        <v>1114</v>
      </c>
      <c r="Z29" t="s">
        <v>1174</v>
      </c>
      <c r="AB29" t="s">
        <v>1208</v>
      </c>
      <c r="AJ29" t="s">
        <v>1290</v>
      </c>
      <c r="AK29" t="s">
        <v>1421</v>
      </c>
    </row>
    <row r="30" spans="3:38" x14ac:dyDescent="0.2">
      <c r="G30" t="s">
        <v>899</v>
      </c>
      <c r="L30" t="s">
        <v>1021</v>
      </c>
      <c r="R30" t="s">
        <v>1115</v>
      </c>
      <c r="Z30" t="s">
        <v>1175</v>
      </c>
      <c r="AJ30" t="s">
        <v>1291</v>
      </c>
      <c r="AK30" t="s">
        <v>1422</v>
      </c>
    </row>
    <row r="31" spans="3:38" x14ac:dyDescent="0.2">
      <c r="G31" t="s">
        <v>900</v>
      </c>
      <c r="L31" t="s">
        <v>1022</v>
      </c>
      <c r="R31" t="s">
        <v>1116</v>
      </c>
      <c r="Z31" t="s">
        <v>1176</v>
      </c>
      <c r="AJ31" t="s">
        <v>1292</v>
      </c>
      <c r="AK31" t="s">
        <v>1423</v>
      </c>
    </row>
    <row r="32" spans="3:38" x14ac:dyDescent="0.2">
      <c r="G32" t="s">
        <v>901</v>
      </c>
      <c r="L32" t="s">
        <v>1023</v>
      </c>
      <c r="Z32" t="s">
        <v>1177</v>
      </c>
      <c r="AJ32" t="s">
        <v>1293</v>
      </c>
      <c r="AK32" t="s">
        <v>1424</v>
      </c>
    </row>
    <row r="33" spans="7:37" x14ac:dyDescent="0.2">
      <c r="G33" t="s">
        <v>902</v>
      </c>
      <c r="L33" t="s">
        <v>1024</v>
      </c>
      <c r="AJ33" t="s">
        <v>1294</v>
      </c>
      <c r="AK33" t="s">
        <v>1425</v>
      </c>
    </row>
    <row r="34" spans="7:37" x14ac:dyDescent="0.2">
      <c r="G34" t="s">
        <v>903</v>
      </c>
      <c r="L34" t="s">
        <v>1025</v>
      </c>
      <c r="AJ34" t="s">
        <v>1295</v>
      </c>
      <c r="AK34" t="s">
        <v>1426</v>
      </c>
    </row>
    <row r="35" spans="7:37" x14ac:dyDescent="0.2">
      <c r="G35" t="s">
        <v>904</v>
      </c>
      <c r="L35" t="s">
        <v>1026</v>
      </c>
      <c r="AJ35" t="s">
        <v>1295</v>
      </c>
      <c r="AK35" t="s">
        <v>1427</v>
      </c>
    </row>
    <row r="36" spans="7:37" x14ac:dyDescent="0.2">
      <c r="G36" t="s">
        <v>905</v>
      </c>
      <c r="L36" t="s">
        <v>1027</v>
      </c>
      <c r="AJ36" t="s">
        <v>1296</v>
      </c>
      <c r="AK36" t="s">
        <v>1428</v>
      </c>
    </row>
    <row r="37" spans="7:37" x14ac:dyDescent="0.2">
      <c r="G37" t="s">
        <v>906</v>
      </c>
      <c r="L37" t="s">
        <v>1028</v>
      </c>
      <c r="AJ37" t="s">
        <v>1297</v>
      </c>
      <c r="AK37" t="s">
        <v>1429</v>
      </c>
    </row>
    <row r="38" spans="7:37" x14ac:dyDescent="0.2">
      <c r="G38" t="s">
        <v>907</v>
      </c>
      <c r="AJ38" t="s">
        <v>1298</v>
      </c>
      <c r="AK38" t="s">
        <v>1430</v>
      </c>
    </row>
    <row r="39" spans="7:37" x14ac:dyDescent="0.2">
      <c r="G39" t="s">
        <v>908</v>
      </c>
      <c r="AJ39" t="s">
        <v>1299</v>
      </c>
      <c r="AK39" t="s">
        <v>1431</v>
      </c>
    </row>
    <row r="40" spans="7:37" x14ac:dyDescent="0.2">
      <c r="G40" t="s">
        <v>909</v>
      </c>
      <c r="AJ40" t="s">
        <v>1300</v>
      </c>
      <c r="AK40" t="s">
        <v>1432</v>
      </c>
    </row>
    <row r="41" spans="7:37" x14ac:dyDescent="0.2">
      <c r="G41" t="s">
        <v>910</v>
      </c>
      <c r="AJ41" t="s">
        <v>1301</v>
      </c>
      <c r="AK41" t="s">
        <v>1433</v>
      </c>
    </row>
    <row r="42" spans="7:37" x14ac:dyDescent="0.2">
      <c r="G42" t="s">
        <v>911</v>
      </c>
      <c r="AJ42" t="s">
        <v>1302</v>
      </c>
      <c r="AK42" t="s">
        <v>1434</v>
      </c>
    </row>
    <row r="43" spans="7:37" x14ac:dyDescent="0.2">
      <c r="G43" t="s">
        <v>912</v>
      </c>
      <c r="AJ43" t="s">
        <v>1303</v>
      </c>
      <c r="AK43" t="s">
        <v>1435</v>
      </c>
    </row>
    <row r="44" spans="7:37" x14ac:dyDescent="0.2">
      <c r="G44" t="s">
        <v>913</v>
      </c>
      <c r="AJ44" t="s">
        <v>1304</v>
      </c>
      <c r="AK44" t="s">
        <v>1436</v>
      </c>
    </row>
    <row r="45" spans="7:37" x14ac:dyDescent="0.2">
      <c r="G45" t="s">
        <v>914</v>
      </c>
      <c r="AJ45" t="s">
        <v>1305</v>
      </c>
      <c r="AK45" t="s">
        <v>1437</v>
      </c>
    </row>
    <row r="46" spans="7:37" x14ac:dyDescent="0.2">
      <c r="G46" t="s">
        <v>915</v>
      </c>
      <c r="AJ46" t="s">
        <v>1306</v>
      </c>
    </row>
    <row r="47" spans="7:37" x14ac:dyDescent="0.2">
      <c r="G47" t="s">
        <v>916</v>
      </c>
      <c r="AJ47" t="s">
        <v>1307</v>
      </c>
    </row>
    <row r="48" spans="7:37" x14ac:dyDescent="0.2">
      <c r="G48" t="s">
        <v>917</v>
      </c>
      <c r="AJ48" t="s">
        <v>1308</v>
      </c>
    </row>
    <row r="49" spans="7:36" x14ac:dyDescent="0.2">
      <c r="G49" t="s">
        <v>918</v>
      </c>
      <c r="AJ49" t="s">
        <v>1309</v>
      </c>
    </row>
    <row r="50" spans="7:36" x14ac:dyDescent="0.2">
      <c r="G50" t="s">
        <v>919</v>
      </c>
      <c r="AJ50" t="s">
        <v>1310</v>
      </c>
    </row>
    <row r="51" spans="7:36" x14ac:dyDescent="0.2">
      <c r="G51" t="s">
        <v>920</v>
      </c>
      <c r="AJ51" t="s">
        <v>1311</v>
      </c>
    </row>
    <row r="52" spans="7:36" x14ac:dyDescent="0.2">
      <c r="G52" t="s">
        <v>921</v>
      </c>
      <c r="AJ52" t="s">
        <v>1312</v>
      </c>
    </row>
    <row r="53" spans="7:36" x14ac:dyDescent="0.2">
      <c r="G53" t="s">
        <v>922</v>
      </c>
      <c r="AJ53" t="s">
        <v>1313</v>
      </c>
    </row>
    <row r="54" spans="7:36" x14ac:dyDescent="0.2">
      <c r="G54" t="s">
        <v>923</v>
      </c>
      <c r="AJ54" t="s">
        <v>1314</v>
      </c>
    </row>
    <row r="55" spans="7:36" x14ac:dyDescent="0.2">
      <c r="G55" t="s">
        <v>924</v>
      </c>
      <c r="AJ55" t="s">
        <v>1315</v>
      </c>
    </row>
    <row r="56" spans="7:36" x14ac:dyDescent="0.2">
      <c r="G56" t="s">
        <v>925</v>
      </c>
      <c r="AJ56" t="s">
        <v>1316</v>
      </c>
    </row>
    <row r="57" spans="7:36" x14ac:dyDescent="0.2">
      <c r="G57" t="s">
        <v>926</v>
      </c>
      <c r="AJ57" t="s">
        <v>1317</v>
      </c>
    </row>
    <row r="58" spans="7:36" x14ac:dyDescent="0.2">
      <c r="G58" t="s">
        <v>927</v>
      </c>
      <c r="AJ58" t="s">
        <v>1318</v>
      </c>
    </row>
    <row r="59" spans="7:36" x14ac:dyDescent="0.2">
      <c r="G59" t="s">
        <v>928</v>
      </c>
      <c r="AJ59" t="s">
        <v>1319</v>
      </c>
    </row>
    <row r="60" spans="7:36" x14ac:dyDescent="0.2">
      <c r="G60" t="s">
        <v>929</v>
      </c>
      <c r="AJ60" t="s">
        <v>1320</v>
      </c>
    </row>
    <row r="61" spans="7:36" x14ac:dyDescent="0.2">
      <c r="G61" t="s">
        <v>930</v>
      </c>
      <c r="AJ61" t="s">
        <v>1321</v>
      </c>
    </row>
    <row r="62" spans="7:36" x14ac:dyDescent="0.2">
      <c r="G62" t="s">
        <v>931</v>
      </c>
      <c r="AJ62" t="s">
        <v>1322</v>
      </c>
    </row>
    <row r="63" spans="7:36" x14ac:dyDescent="0.2">
      <c r="G63" t="s">
        <v>932</v>
      </c>
      <c r="AJ63" t="s">
        <v>1323</v>
      </c>
    </row>
    <row r="64" spans="7:36" x14ac:dyDescent="0.2">
      <c r="G64" t="s">
        <v>933</v>
      </c>
      <c r="AJ64" t="s">
        <v>1324</v>
      </c>
    </row>
    <row r="65" spans="7:36" x14ac:dyDescent="0.2">
      <c r="G65" t="s">
        <v>934</v>
      </c>
      <c r="AJ65" t="s">
        <v>1325</v>
      </c>
    </row>
    <row r="66" spans="7:36" x14ac:dyDescent="0.2">
      <c r="G66" t="s">
        <v>935</v>
      </c>
      <c r="AJ66" t="s">
        <v>1326</v>
      </c>
    </row>
    <row r="67" spans="7:36" x14ac:dyDescent="0.2">
      <c r="G67" t="s">
        <v>936</v>
      </c>
      <c r="AJ67" t="s">
        <v>1327</v>
      </c>
    </row>
    <row r="68" spans="7:36" x14ac:dyDescent="0.2">
      <c r="G68" t="s">
        <v>937</v>
      </c>
      <c r="AJ68" t="s">
        <v>1328</v>
      </c>
    </row>
    <row r="69" spans="7:36" x14ac:dyDescent="0.2">
      <c r="G69" t="s">
        <v>938</v>
      </c>
      <c r="AJ69" t="s">
        <v>1329</v>
      </c>
    </row>
    <row r="70" spans="7:36" x14ac:dyDescent="0.2">
      <c r="G70" t="s">
        <v>939</v>
      </c>
      <c r="AJ70" t="s">
        <v>1330</v>
      </c>
    </row>
    <row r="71" spans="7:36" x14ac:dyDescent="0.2">
      <c r="G71" t="s">
        <v>940</v>
      </c>
      <c r="AJ71" t="s">
        <v>1331</v>
      </c>
    </row>
    <row r="72" spans="7:36" x14ac:dyDescent="0.2">
      <c r="G72" t="s">
        <v>941</v>
      </c>
      <c r="AJ72" t="s">
        <v>1332</v>
      </c>
    </row>
    <row r="73" spans="7:36" x14ac:dyDescent="0.2">
      <c r="G73" t="s">
        <v>942</v>
      </c>
      <c r="AJ73" t="s">
        <v>1333</v>
      </c>
    </row>
    <row r="74" spans="7:36" x14ac:dyDescent="0.2">
      <c r="G74" t="s">
        <v>943</v>
      </c>
      <c r="AJ74" t="s">
        <v>1334</v>
      </c>
    </row>
    <row r="75" spans="7:36" x14ac:dyDescent="0.2">
      <c r="G75" t="s">
        <v>944</v>
      </c>
      <c r="AJ75" t="s">
        <v>1335</v>
      </c>
    </row>
    <row r="76" spans="7:36" x14ac:dyDescent="0.2">
      <c r="G76" t="s">
        <v>945</v>
      </c>
      <c r="AJ76" t="s">
        <v>1336</v>
      </c>
    </row>
    <row r="77" spans="7:36" x14ac:dyDescent="0.2">
      <c r="G77" t="s">
        <v>946</v>
      </c>
      <c r="AJ77" t="s">
        <v>1337</v>
      </c>
    </row>
    <row r="78" spans="7:36" x14ac:dyDescent="0.2">
      <c r="G78" t="s">
        <v>947</v>
      </c>
      <c r="AJ78" t="s">
        <v>1338</v>
      </c>
    </row>
    <row r="79" spans="7:36" x14ac:dyDescent="0.2">
      <c r="G79" t="s">
        <v>948</v>
      </c>
      <c r="AJ79" t="s">
        <v>1339</v>
      </c>
    </row>
    <row r="80" spans="7:36" x14ac:dyDescent="0.2">
      <c r="G80" t="s">
        <v>949</v>
      </c>
      <c r="AJ80" t="s">
        <v>1340</v>
      </c>
    </row>
    <row r="81" spans="7:36" x14ac:dyDescent="0.2">
      <c r="G81" t="s">
        <v>950</v>
      </c>
      <c r="AJ81" t="s">
        <v>1341</v>
      </c>
    </row>
    <row r="82" spans="7:36" x14ac:dyDescent="0.2">
      <c r="G82" t="s">
        <v>951</v>
      </c>
      <c r="AJ82" t="s">
        <v>1341</v>
      </c>
    </row>
    <row r="83" spans="7:36" x14ac:dyDescent="0.2">
      <c r="G83" t="s">
        <v>952</v>
      </c>
      <c r="AJ83" t="s">
        <v>1342</v>
      </c>
    </row>
    <row r="84" spans="7:36" x14ac:dyDescent="0.2">
      <c r="G84" t="s">
        <v>953</v>
      </c>
      <c r="AJ84" t="s">
        <v>1343</v>
      </c>
    </row>
    <row r="85" spans="7:36" x14ac:dyDescent="0.2">
      <c r="G85" t="s">
        <v>954</v>
      </c>
      <c r="AJ85" t="s">
        <v>1344</v>
      </c>
    </row>
    <row r="86" spans="7:36" x14ac:dyDescent="0.2">
      <c r="G86" t="s">
        <v>955</v>
      </c>
      <c r="AJ86" t="s">
        <v>1345</v>
      </c>
    </row>
    <row r="87" spans="7:36" x14ac:dyDescent="0.2">
      <c r="G87" t="s">
        <v>956</v>
      </c>
      <c r="AJ87" t="s">
        <v>1346</v>
      </c>
    </row>
    <row r="88" spans="7:36" x14ac:dyDescent="0.2">
      <c r="G88" t="s">
        <v>957</v>
      </c>
      <c r="AJ88" t="s">
        <v>1347</v>
      </c>
    </row>
    <row r="89" spans="7:36" x14ac:dyDescent="0.2">
      <c r="G89" t="s">
        <v>958</v>
      </c>
      <c r="AJ89" t="s">
        <v>1348</v>
      </c>
    </row>
    <row r="90" spans="7:36" x14ac:dyDescent="0.2">
      <c r="G90" t="s">
        <v>959</v>
      </c>
      <c r="AJ90" t="s">
        <v>1349</v>
      </c>
    </row>
    <row r="91" spans="7:36" x14ac:dyDescent="0.2">
      <c r="G91" t="s">
        <v>960</v>
      </c>
      <c r="AJ91" t="s">
        <v>1350</v>
      </c>
    </row>
    <row r="92" spans="7:36" x14ac:dyDescent="0.2">
      <c r="G92" t="s">
        <v>961</v>
      </c>
      <c r="AJ92" t="s">
        <v>1351</v>
      </c>
    </row>
    <row r="93" spans="7:36" x14ac:dyDescent="0.2">
      <c r="G93" t="s">
        <v>962</v>
      </c>
      <c r="AJ93" t="s">
        <v>1352</v>
      </c>
    </row>
    <row r="94" spans="7:36" x14ac:dyDescent="0.2">
      <c r="G94" t="s">
        <v>963</v>
      </c>
      <c r="AJ94" t="s">
        <v>1353</v>
      </c>
    </row>
    <row r="95" spans="7:36" x14ac:dyDescent="0.2">
      <c r="G95" t="s">
        <v>964</v>
      </c>
      <c r="AJ95" t="s">
        <v>1354</v>
      </c>
    </row>
    <row r="96" spans="7:36" x14ac:dyDescent="0.2">
      <c r="AJ96" t="s">
        <v>1355</v>
      </c>
    </row>
    <row r="97" spans="36:36" x14ac:dyDescent="0.2">
      <c r="AJ97" t="s">
        <v>1356</v>
      </c>
    </row>
    <row r="98" spans="36:36" x14ac:dyDescent="0.2">
      <c r="AJ98" t="s">
        <v>1357</v>
      </c>
    </row>
    <row r="99" spans="36:36" x14ac:dyDescent="0.2">
      <c r="AJ99" t="s">
        <v>1358</v>
      </c>
    </row>
    <row r="100" spans="36:36" x14ac:dyDescent="0.2">
      <c r="AJ100" t="s">
        <v>1359</v>
      </c>
    </row>
    <row r="101" spans="36:36" x14ac:dyDescent="0.2">
      <c r="AJ101" t="s">
        <v>1360</v>
      </c>
    </row>
    <row r="102" spans="36:36" x14ac:dyDescent="0.2">
      <c r="AJ102" t="s">
        <v>1361</v>
      </c>
    </row>
    <row r="103" spans="36:36" x14ac:dyDescent="0.2">
      <c r="AJ103" t="s">
        <v>1362</v>
      </c>
    </row>
    <row r="104" spans="36:36" x14ac:dyDescent="0.2">
      <c r="AJ104" t="s">
        <v>1363</v>
      </c>
    </row>
    <row r="105" spans="36:36" x14ac:dyDescent="0.2">
      <c r="AJ105" t="s">
        <v>1364</v>
      </c>
    </row>
    <row r="106" spans="36:36" x14ac:dyDescent="0.2">
      <c r="AJ106" t="s">
        <v>1365</v>
      </c>
    </row>
    <row r="107" spans="36:36" x14ac:dyDescent="0.2">
      <c r="AJ107" t="s">
        <v>1366</v>
      </c>
    </row>
    <row r="108" spans="36:36" x14ac:dyDescent="0.2">
      <c r="AJ108" t="s">
        <v>1367</v>
      </c>
    </row>
    <row r="109" spans="36:36" x14ac:dyDescent="0.2">
      <c r="AJ109" t="s">
        <v>1368</v>
      </c>
    </row>
    <row r="110" spans="36:36" x14ac:dyDescent="0.2">
      <c r="AJ110" t="s">
        <v>1369</v>
      </c>
    </row>
    <row r="111" spans="36:36" x14ac:dyDescent="0.2">
      <c r="AJ111" t="s">
        <v>1370</v>
      </c>
    </row>
    <row r="112" spans="36:36" x14ac:dyDescent="0.2">
      <c r="AJ112" t="s">
        <v>1371</v>
      </c>
    </row>
    <row r="113" spans="36:36" x14ac:dyDescent="0.2">
      <c r="AJ113" t="s">
        <v>1372</v>
      </c>
    </row>
    <row r="114" spans="36:36" x14ac:dyDescent="0.2">
      <c r="AJ114" t="s">
        <v>1373</v>
      </c>
    </row>
    <row r="115" spans="36:36" x14ac:dyDescent="0.2">
      <c r="AJ115" t="s">
        <v>1374</v>
      </c>
    </row>
    <row r="116" spans="36:36" x14ac:dyDescent="0.2">
      <c r="AJ116" t="s">
        <v>1375</v>
      </c>
    </row>
    <row r="117" spans="36:36" x14ac:dyDescent="0.2">
      <c r="AJ117" t="s">
        <v>1376</v>
      </c>
    </row>
    <row r="118" spans="36:36" x14ac:dyDescent="0.2">
      <c r="AJ118" t="s">
        <v>1377</v>
      </c>
    </row>
    <row r="119" spans="36:36" x14ac:dyDescent="0.2">
      <c r="AJ119" t="s">
        <v>1378</v>
      </c>
    </row>
    <row r="120" spans="36:36" x14ac:dyDescent="0.2">
      <c r="AJ120" t="s">
        <v>1379</v>
      </c>
    </row>
    <row r="121" spans="36:36" x14ac:dyDescent="0.2">
      <c r="AJ121" t="s">
        <v>1380</v>
      </c>
    </row>
    <row r="122" spans="36:36" x14ac:dyDescent="0.2">
      <c r="AJ122" t="s">
        <v>1381</v>
      </c>
    </row>
    <row r="123" spans="36:36" x14ac:dyDescent="0.2">
      <c r="AJ123" t="s">
        <v>1382</v>
      </c>
    </row>
    <row r="124" spans="36:36" x14ac:dyDescent="0.2">
      <c r="AJ124" t="s">
        <v>1383</v>
      </c>
    </row>
    <row r="125" spans="36:36" x14ac:dyDescent="0.2">
      <c r="AJ125" t="s">
        <v>1384</v>
      </c>
    </row>
    <row r="126" spans="36:36" x14ac:dyDescent="0.2">
      <c r="AJ126" t="s">
        <v>1385</v>
      </c>
    </row>
    <row r="127" spans="36:36" x14ac:dyDescent="0.2">
      <c r="AJ127" t="s">
        <v>1386</v>
      </c>
    </row>
    <row r="128" spans="36:36" x14ac:dyDescent="0.2">
      <c r="AJ128" t="s">
        <v>1387</v>
      </c>
    </row>
    <row r="129" spans="36:36" x14ac:dyDescent="0.2">
      <c r="AJ129" t="s">
        <v>1388</v>
      </c>
    </row>
    <row r="130" spans="36:36" x14ac:dyDescent="0.2">
      <c r="AJ130" t="s">
        <v>1389</v>
      </c>
    </row>
    <row r="131" spans="36:36" x14ac:dyDescent="0.2">
      <c r="AJ131" t="s">
        <v>1390</v>
      </c>
    </row>
    <row r="132" spans="36:36" x14ac:dyDescent="0.2">
      <c r="AJ132" t="s">
        <v>1391</v>
      </c>
    </row>
    <row r="133" spans="36:36" x14ac:dyDescent="0.2">
      <c r="AJ133" t="s">
        <v>1392</v>
      </c>
    </row>
    <row r="134" spans="36:36" x14ac:dyDescent="0.2">
      <c r="AJ134" t="s">
        <v>1393</v>
      </c>
    </row>
    <row r="135" spans="36:36" x14ac:dyDescent="0.2">
      <c r="AJ135" t="s">
        <v>1394</v>
      </c>
    </row>
    <row r="136" spans="36:36" x14ac:dyDescent="0.2">
      <c r="AJ136" t="s">
        <v>1395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1" ma:contentTypeDescription="Crear nuevo documento." ma:contentTypeScope="" ma:versionID="4251319fe4745cbb6f1e217b04ec36f8">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0f0635d78087aa6c8faa54107d9864b4"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Props1.xml><?xml version="1.0" encoding="utf-8"?>
<ds:datastoreItem xmlns:ds="http://schemas.openxmlformats.org/officeDocument/2006/customXml" ds:itemID="{CBB4CE76-83A6-4DB9-A7B2-0A4FCD6187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11AF114-CAAA-45C4-A60A-07089809E96E}">
  <ds:schemaRefs>
    <ds:schemaRef ds:uri="http://schemas.microsoft.com/sharepoint/v3/contenttype/forms"/>
  </ds:schemaRefs>
</ds:datastoreItem>
</file>

<file path=customXml/itemProps3.xml><?xml version="1.0" encoding="utf-8"?>
<ds:datastoreItem xmlns:ds="http://schemas.openxmlformats.org/officeDocument/2006/customXml" ds:itemID="{D55CD753-D472-44E2-ABCF-8B7A144CBD40}">
  <ds:schemaRefs>
    <ds:schemaRef ds:uri="http://schemas.microsoft.com/office/2006/metadata/properties"/>
    <ds:schemaRef ds:uri="http://schemas.microsoft.com/office/infopath/2007/PartnerControls"/>
    <ds:schemaRef ds:uri="http://schemas.microsoft.com/sharepoint/v3"/>
    <ds:schemaRef ds:uri="828201a5-4980-454b-b68f-b51c618fd3e5"/>
    <ds:schemaRef ds:uri="009d42a5-c66e-4786-b0bb-1ca40591740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83</vt:i4>
      </vt:variant>
    </vt:vector>
  </HeadingPairs>
  <TitlesOfParts>
    <vt:vector size="94" baseType="lpstr">
      <vt:lpstr>PPNE1</vt:lpstr>
      <vt:lpstr>PPNE2</vt:lpstr>
      <vt:lpstr>Sheet1</vt:lpstr>
      <vt:lpstr>PPNE2.1</vt:lpstr>
      <vt:lpstr>PPNE3 </vt:lpstr>
      <vt:lpstr>PPNE4 </vt:lpstr>
      <vt:lpstr>PPNE5 </vt:lpstr>
      <vt:lpstr>Insumos</vt:lpstr>
      <vt:lpstr>Insumos2</vt:lpstr>
      <vt:lpstr>Detalles</vt:lpstr>
      <vt:lpstr>Catalogo</vt:lpstr>
      <vt:lpstr>'PPNE3 '!Área_de_impresión</vt:lpstr>
      <vt:lpstr>'PPNE4 '!Área_de_impresión</vt:lpstr>
      <vt:lpstr>Detalles!Insumos</vt:lpstr>
      <vt:lpstr>Insumos</vt:lpstr>
      <vt:lpstr>Detalles!lsAcabadosTextiles</vt:lpstr>
      <vt:lpstr>lsAcabadosTextiles</vt:lpstr>
      <vt:lpstr>Detalles!lsAireAcondicionado</vt:lpstr>
      <vt:lpstr>lsAireAcondicionado</vt:lpstr>
      <vt:lpstr>Detalles!lsAlimentosyBebidas</vt:lpstr>
      <vt:lpstr>lsAlimentosyBebidas</vt:lpstr>
      <vt:lpstr>Detalles!lsArticulosdePlastico</vt:lpstr>
      <vt:lpstr>lsArticulosdePlastico</vt:lpstr>
      <vt:lpstr>Detalles!lsElectrodomesticos</vt:lpstr>
      <vt:lpstr>lsElectrodomesticos</vt:lpstr>
      <vt:lpstr>Detalles!lsEquiposComputos</vt:lpstr>
      <vt:lpstr>lsEquiposComputos</vt:lpstr>
      <vt:lpstr>Detalles!lsEquiposMedicos</vt:lpstr>
      <vt:lpstr>lsEquiposMedicos</vt:lpstr>
      <vt:lpstr>Detalles!lsEquiposSeguridad</vt:lpstr>
      <vt:lpstr>lsEquiposSeguridad</vt:lpstr>
      <vt:lpstr>Detalles!lsEquiposTransporte</vt:lpstr>
      <vt:lpstr>lsEquiposTransporte</vt:lpstr>
      <vt:lpstr>Detalles!lsEventosGenerales</vt:lpstr>
      <vt:lpstr>lsEventosGenerales</vt:lpstr>
      <vt:lpstr>Detalles!lsGasoil</vt:lpstr>
      <vt:lpstr>lsGasoil</vt:lpstr>
      <vt:lpstr>Detalles!lsHerramientasMenores</vt:lpstr>
      <vt:lpstr>lsHerramientasMenores</vt:lpstr>
      <vt:lpstr>Detalles!lsImpresionyEncuadernacion</vt:lpstr>
      <vt:lpstr>lsImpresionyEncuadernacion</vt:lpstr>
      <vt:lpstr>Detalles!lsLlantasyNeumaticos</vt:lpstr>
      <vt:lpstr>lsLlantasyNeumaticos</vt:lpstr>
      <vt:lpstr>Detalles!lsMantenimiento</vt:lpstr>
      <vt:lpstr>lsMantenimiento</vt:lpstr>
      <vt:lpstr>Detalles!lsMaterialesdeLimpieza</vt:lpstr>
      <vt:lpstr>lsMaterialesdeLimpieza</vt:lpstr>
      <vt:lpstr>Detalles!lsMueblesdeAlojamiento</vt:lpstr>
      <vt:lpstr>lsMueblesdeAlojamiento</vt:lpstr>
      <vt:lpstr>Detalles!lsMueblesdeOficina</vt:lpstr>
      <vt:lpstr>lsMueblesdeOficina</vt:lpstr>
      <vt:lpstr>lsMueblesdeOficinac</vt:lpstr>
      <vt:lpstr>Detalles!lsObrasMenoresEdificaciones</vt:lpstr>
      <vt:lpstr>lsObrasMenoresEdificaciones</vt:lpstr>
      <vt:lpstr>Detalles!lsOtrosEquipos</vt:lpstr>
      <vt:lpstr>lsOtrosEquipos</vt:lpstr>
      <vt:lpstr>Detalles!lsPeaje</vt:lpstr>
      <vt:lpstr>lsPeaje</vt:lpstr>
      <vt:lpstr>Detalles!lsPinturas</vt:lpstr>
      <vt:lpstr>lsPinturas</vt:lpstr>
      <vt:lpstr>Detalles!lsProductosArtesGraficas</vt:lpstr>
      <vt:lpstr>lsProductosArtesGraficas</vt:lpstr>
      <vt:lpstr>Detalles!lsProductosdeCemento</vt:lpstr>
      <vt:lpstr>lsProductosdeCemento</vt:lpstr>
      <vt:lpstr>Detalles!lsProductosdeLoza</vt:lpstr>
      <vt:lpstr>lsProductosdeLoza</vt:lpstr>
      <vt:lpstr>Detalles!lsProductosdePapel</vt:lpstr>
      <vt:lpstr>lsProductosdePapel</vt:lpstr>
      <vt:lpstr>Detalles!lsProductosdeVidrio</vt:lpstr>
      <vt:lpstr>lsProductosdeVidrio</vt:lpstr>
      <vt:lpstr>Detalles!lsProductosElectricos</vt:lpstr>
      <vt:lpstr>lsProductosElectricos</vt:lpstr>
      <vt:lpstr>Detalles!lsProductosMedicinalesH</vt:lpstr>
      <vt:lpstr>lsProductosMedicinalesH</vt:lpstr>
      <vt:lpstr>Detalles!lsProductosMetalicos</vt:lpstr>
      <vt:lpstr>lsProductosMetalicos</vt:lpstr>
      <vt:lpstr>Detalles!lsProductosQuimicos</vt:lpstr>
      <vt:lpstr>lsProductosQuimicos</vt:lpstr>
      <vt:lpstr>Detalles!lsPublicidadyPropaganda</vt:lpstr>
      <vt:lpstr>lsPublicidadyPropaganda</vt:lpstr>
      <vt:lpstr>Detalles!lsServiciosTecnicosProfesionales</vt:lpstr>
      <vt:lpstr>lsServiciosTecnicosProfesionales</vt:lpstr>
      <vt:lpstr>Detalles!lsTelecomunicaciones</vt:lpstr>
      <vt:lpstr>lsTelecomunicaciones</vt:lpstr>
      <vt:lpstr>Detalles!lsUtilesdeCocina</vt:lpstr>
      <vt:lpstr>lsUtilesdeCocina</vt:lpstr>
      <vt:lpstr>Detalles!lsUtilesdeOficina</vt:lpstr>
      <vt:lpstr>lsUtilesdeOficina</vt:lpstr>
      <vt:lpstr>Detalles!lsUtilesMenoresMQ</vt:lpstr>
      <vt:lpstr>lsUtilesMenoresMQ</vt:lpstr>
      <vt:lpstr>Detalles!lsViaticosDP</vt:lpstr>
      <vt:lpstr>lsViaticosDP</vt:lpstr>
      <vt:lpstr>'PPNE4 '!Títulos_a_imprimir</vt:lpstr>
      <vt:lpstr>'PPNE5 '!Títulos_a_imprimir</vt:lpstr>
    </vt:vector>
  </TitlesOfParts>
  <Manager/>
  <Company>sespas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Estadisticas</cp:lastModifiedBy>
  <cp:revision/>
  <cp:lastPrinted>2026-01-29T16:37:09Z</cp:lastPrinted>
  <dcterms:created xsi:type="dcterms:W3CDTF">2007-07-31T17:41:49Z</dcterms:created>
  <dcterms:modified xsi:type="dcterms:W3CDTF">2026-02-03T17:21:18Z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